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6720" activeTab="1"/>
  </bookViews>
  <sheets>
    <sheet name="Dati" sheetId="1" r:id="rId1"/>
    <sheet name="Polare Velivolo" sheetId="2" r:id="rId2"/>
    <sheet name="Curve R-V e W-V" sheetId="3" r:id="rId3"/>
    <sheet name="Prestazioni" sheetId="4" r:id="rId4"/>
  </sheets>
  <definedNames>
    <definedName name="b">'Dati'!$B$10</definedName>
    <definedName name="eta">'Dati'!$B$56</definedName>
    <definedName name="lambda">'Polare Velivolo'!$C$8</definedName>
    <definedName name="le">'Polare Velivolo'!$C$10</definedName>
    <definedName name="Q">'Dati'!$B$8</definedName>
    <definedName name="S">'Dati'!$B$9</definedName>
    <definedName name="Wm0">'Dati'!$B$55</definedName>
  </definedNames>
  <calcPr fullCalcOnLoad="1"/>
</workbook>
</file>

<file path=xl/sharedStrings.xml><?xml version="1.0" encoding="utf-8"?>
<sst xmlns="http://schemas.openxmlformats.org/spreadsheetml/2006/main" count="161" uniqueCount="125">
  <si>
    <t>Velivolo</t>
  </si>
  <si>
    <t>Canadair CL-415</t>
  </si>
  <si>
    <t>Superficie Alare</t>
  </si>
  <si>
    <t>m2</t>
  </si>
  <si>
    <t>Apertura Alare</t>
  </si>
  <si>
    <t>m</t>
  </si>
  <si>
    <t>Profilo Alare</t>
  </si>
  <si>
    <t>NACA 2421</t>
  </si>
  <si>
    <t>Cr0 fusoliera</t>
  </si>
  <si>
    <t>Cr0 gondole motrici</t>
  </si>
  <si>
    <t>Cr0 impennaggi</t>
  </si>
  <si>
    <t>Superficie frontale fusoliera</t>
  </si>
  <si>
    <t>-</t>
  </si>
  <si>
    <t>Superficie frontale di una gondola motrice</t>
  </si>
  <si>
    <t>Superficie impennaggi di coda</t>
  </si>
  <si>
    <t>Peso</t>
  </si>
  <si>
    <t>N</t>
  </si>
  <si>
    <t>cp</t>
  </si>
  <si>
    <t>cr</t>
  </si>
  <si>
    <t>Allungamento</t>
  </si>
  <si>
    <t>b^2/S</t>
  </si>
  <si>
    <t>u</t>
  </si>
  <si>
    <t>l</t>
  </si>
  <si>
    <r>
      <t>l</t>
    </r>
    <r>
      <rPr>
        <sz val="10"/>
        <rFont val="Arial"/>
        <family val="2"/>
      </rPr>
      <t>e</t>
    </r>
  </si>
  <si>
    <r>
      <t>l</t>
    </r>
    <r>
      <rPr>
        <sz val="10"/>
        <rFont val="Arial"/>
        <family val="2"/>
      </rPr>
      <t>*u</t>
    </r>
  </si>
  <si>
    <t>Incidenze indotte, resistenze indotte e polare ala finita</t>
  </si>
  <si>
    <r>
      <t>a</t>
    </r>
    <r>
      <rPr>
        <sz val="8"/>
        <rFont val="Arial"/>
        <family val="2"/>
      </rPr>
      <t>i</t>
    </r>
  </si>
  <si>
    <t>a</t>
  </si>
  <si>
    <r>
      <t>cr</t>
    </r>
    <r>
      <rPr>
        <sz val="7"/>
        <rFont val="Arial"/>
        <family val="2"/>
      </rPr>
      <t>i</t>
    </r>
  </si>
  <si>
    <t>cp-alfa e polare profilo</t>
  </si>
  <si>
    <t>Incidenze e resistenze indotte</t>
  </si>
  <si>
    <t>a + ai</t>
  </si>
  <si>
    <t>Cp-alfa ala finita</t>
  </si>
  <si>
    <t>Polare ala finita</t>
  </si>
  <si>
    <t>cp profilo</t>
  </si>
  <si>
    <t>cp - ala</t>
  </si>
  <si>
    <t>cr profilo</t>
  </si>
  <si>
    <t>cr + cri (=cr ala)</t>
  </si>
  <si>
    <t>1. Allungamento</t>
  </si>
  <si>
    <t>2. Incidenze indotte, resistenze indotte e polare ala finita</t>
  </si>
  <si>
    <t>3. Polare velivolo Completo</t>
  </si>
  <si>
    <r>
      <t>Coefficienti Cr0</t>
    </r>
    <r>
      <rPr>
        <sz val="7"/>
        <rFont val="Arial"/>
        <family val="2"/>
      </rPr>
      <t>i</t>
    </r>
    <r>
      <rPr>
        <sz val="10"/>
        <rFont val="Arial"/>
        <family val="2"/>
      </rPr>
      <t xml:space="preserve"> - contributi alla resistenza di fusoliera, gondole motrici e impennaggi</t>
    </r>
  </si>
  <si>
    <t>fusoliera</t>
  </si>
  <si>
    <r>
      <t>Cr0*S</t>
    </r>
    <r>
      <rPr>
        <sz val="7"/>
        <rFont val="Arial"/>
        <family val="2"/>
      </rPr>
      <t>i</t>
    </r>
    <r>
      <rPr>
        <sz val="10"/>
        <rFont val="Arial"/>
        <family val="2"/>
      </rPr>
      <t>/S</t>
    </r>
  </si>
  <si>
    <r>
      <t>S</t>
    </r>
    <r>
      <rPr>
        <sz val="7"/>
        <rFont val="Arial"/>
        <family val="2"/>
      </rPr>
      <t>i</t>
    </r>
  </si>
  <si>
    <t>gondole motrici</t>
  </si>
  <si>
    <t>impennaggi</t>
  </si>
  <si>
    <t>contributo totale Cr0</t>
  </si>
  <si>
    <r>
      <t>Cr0</t>
    </r>
    <r>
      <rPr>
        <sz val="7"/>
        <rFont val="Arial"/>
        <family val="2"/>
      </rPr>
      <t>i</t>
    </r>
  </si>
  <si>
    <t>cr ala</t>
  </si>
  <si>
    <t>cr velivolo</t>
  </si>
  <si>
    <t>Polare ala finita e velivolo</t>
  </si>
  <si>
    <t>Potenza erogata dal singolo propulsore a quota 0</t>
  </si>
  <si>
    <t>W</t>
  </si>
  <si>
    <t>Rendimento elica approssimato</t>
  </si>
  <si>
    <t>1 Dati Velivolo</t>
  </si>
  <si>
    <t>2 polare del profilo</t>
  </si>
  <si>
    <t>3 propulsori</t>
  </si>
  <si>
    <t>Indice</t>
  </si>
  <si>
    <t>1. Dati Velivolo</t>
  </si>
  <si>
    <t>2. Polare del Profilo NACA 2421</t>
  </si>
  <si>
    <t>3. Propulsione</t>
  </si>
  <si>
    <t>Polare velivolo Completo</t>
  </si>
  <si>
    <t>Polare analitica</t>
  </si>
  <si>
    <t>4. Polare analitica</t>
  </si>
  <si>
    <t>Cp</t>
  </si>
  <si>
    <t>Cp^2</t>
  </si>
  <si>
    <t>Cr</t>
  </si>
  <si>
    <t>Cofficienti</t>
  </si>
  <si>
    <t>b</t>
  </si>
  <si>
    <t>Verifica Numerica</t>
  </si>
  <si>
    <t>0.056+0.0475*Cp^2</t>
  </si>
  <si>
    <t>V</t>
  </si>
  <si>
    <t>R=Q/E</t>
  </si>
  <si>
    <t>E</t>
  </si>
  <si>
    <t>R=(1/2)*Cr*rho*V^2*S</t>
  </si>
  <si>
    <t>R</t>
  </si>
  <si>
    <t>Variazione della densita' con la quota (Aria Tipo)</t>
  </si>
  <si>
    <t>In volo rettilineo orizzontale uniforme, a parita' di assetto</t>
  </si>
  <si>
    <t>quota</t>
  </si>
  <si>
    <t>d</t>
  </si>
  <si>
    <r>
      <t>V</t>
    </r>
    <r>
      <rPr>
        <sz val="7"/>
        <rFont val="Arial"/>
        <family val="2"/>
      </rPr>
      <t>0</t>
    </r>
  </si>
  <si>
    <r>
      <t>V</t>
    </r>
    <r>
      <rPr>
        <sz val="7"/>
        <rFont val="Arial"/>
        <family val="2"/>
      </rPr>
      <t>2000</t>
    </r>
  </si>
  <si>
    <r>
      <t>V</t>
    </r>
    <r>
      <rPr>
        <sz val="7"/>
        <rFont val="Arial"/>
        <family val="2"/>
      </rPr>
      <t>4000</t>
    </r>
  </si>
  <si>
    <r>
      <t>V</t>
    </r>
    <r>
      <rPr>
        <sz val="7"/>
        <rFont val="Arial"/>
        <family val="2"/>
      </rPr>
      <t>6000</t>
    </r>
  </si>
  <si>
    <r>
      <t>V</t>
    </r>
    <r>
      <rPr>
        <sz val="7"/>
        <rFont val="Arial"/>
        <family val="2"/>
      </rPr>
      <t>8000</t>
    </r>
  </si>
  <si>
    <r>
      <t>V</t>
    </r>
    <r>
      <rPr>
        <sz val="7"/>
        <rFont val="Arial"/>
        <family val="2"/>
      </rPr>
      <t>10000</t>
    </r>
  </si>
  <si>
    <r>
      <t>R</t>
    </r>
    <r>
      <rPr>
        <sz val="7"/>
        <rFont val="Arial"/>
        <family val="2"/>
      </rPr>
      <t>2000</t>
    </r>
  </si>
  <si>
    <r>
      <t>R</t>
    </r>
    <r>
      <rPr>
        <sz val="7"/>
        <rFont val="Arial"/>
        <family val="2"/>
      </rPr>
      <t>10000</t>
    </r>
  </si>
  <si>
    <r>
      <t>R</t>
    </r>
    <r>
      <rPr>
        <sz val="7"/>
        <rFont val="Arial"/>
        <family val="2"/>
      </rPr>
      <t>8000</t>
    </r>
  </si>
  <si>
    <r>
      <t>R</t>
    </r>
    <r>
      <rPr>
        <sz val="7"/>
        <rFont val="Arial"/>
        <family val="2"/>
      </rPr>
      <t>6000</t>
    </r>
  </si>
  <si>
    <r>
      <t>R</t>
    </r>
    <r>
      <rPr>
        <sz val="7"/>
        <rFont val="Arial"/>
        <family val="2"/>
      </rPr>
      <t>0</t>
    </r>
  </si>
  <si>
    <r>
      <t>R</t>
    </r>
    <r>
      <rPr>
        <sz val="7"/>
        <rFont val="Arial"/>
        <family val="2"/>
      </rPr>
      <t>4000</t>
    </r>
  </si>
  <si>
    <r>
      <t>W</t>
    </r>
    <r>
      <rPr>
        <sz val="7"/>
        <rFont val="Arial"/>
        <family val="2"/>
      </rPr>
      <t>0</t>
    </r>
  </si>
  <si>
    <r>
      <t>W</t>
    </r>
    <r>
      <rPr>
        <sz val="7"/>
        <rFont val="Arial"/>
        <family val="2"/>
      </rPr>
      <t>2000</t>
    </r>
  </si>
  <si>
    <r>
      <t>W</t>
    </r>
    <r>
      <rPr>
        <sz val="7"/>
        <rFont val="Arial"/>
        <family val="2"/>
      </rPr>
      <t>4000</t>
    </r>
  </si>
  <si>
    <r>
      <t>W</t>
    </r>
    <r>
      <rPr>
        <sz val="7"/>
        <rFont val="Arial"/>
        <family val="2"/>
      </rPr>
      <t>6000</t>
    </r>
  </si>
  <si>
    <r>
      <t>W</t>
    </r>
    <r>
      <rPr>
        <sz val="7"/>
        <rFont val="Arial"/>
        <family val="2"/>
      </rPr>
      <t>8000</t>
    </r>
  </si>
  <si>
    <r>
      <t>W</t>
    </r>
    <r>
      <rPr>
        <sz val="7"/>
        <rFont val="Arial"/>
        <family val="2"/>
      </rPr>
      <t>10000</t>
    </r>
  </si>
  <si>
    <t>Velocita' di sostentamento ricavata dall'equazione di equilibrio</t>
  </si>
  <si>
    <t>Resistenza corrispondente alla velocita' di sostentamento</t>
  </si>
  <si>
    <t>oppure</t>
  </si>
  <si>
    <t>Curva R-V a quota 0 m s.l.m.</t>
  </si>
  <si>
    <t>1. Curva R-V a quota 0 m s.l.m.</t>
  </si>
  <si>
    <t>2. Curva R-V al variare della quota</t>
  </si>
  <si>
    <t>Curva R-V al variare della quota</t>
  </si>
  <si>
    <t>3. Potenza Necessaria al variare della quota</t>
  </si>
  <si>
    <t>Potenza Necessaria al variare della quota</t>
  </si>
  <si>
    <t>Potenza erogata dal propulsore al variare della quota</t>
  </si>
  <si>
    <t>Potenza erogata dal propulsore non varia con la velocita' di volo (motore a pistoni)</t>
  </si>
  <si>
    <t>1. Potenza erogata dal propulsore e potenza disponibile</t>
  </si>
  <si>
    <t>Potenza Disponibile</t>
  </si>
  <si>
    <t>Wm</t>
  </si>
  <si>
    <t>Wd</t>
  </si>
  <si>
    <t>velocita' minima di sostentamento a quote diverse</t>
  </si>
  <si>
    <t>Vmin-v</t>
  </si>
  <si>
    <t>Vmax-v</t>
  </si>
  <si>
    <t>3. Velocita' di salita rapida e ripida</t>
  </si>
  <si>
    <t>2. Velocita' minima e massima di volo, velocita' di salita rapida e ripida, quota di tangenza</t>
  </si>
  <si>
    <t>Vz</t>
  </si>
  <si>
    <t>beta</t>
  </si>
  <si>
    <t>Vz max</t>
  </si>
  <si>
    <t>Vz beta max</t>
  </si>
  <si>
    <t>DA COMPILARE AL VARIARE DELLA QUOTA:</t>
  </si>
  <si>
    <t>Wn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</si>
</sst>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0"/>
    <numFmt numFmtId="171" formatCode="0.000"/>
  </numFmts>
  <fonts count="1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10"/>
      <name val="Symbol"/>
      <family val="1"/>
    </font>
    <font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sz val="9.5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170" fontId="6" fillId="0" borderId="8" xfId="0" applyNumberFormat="1" applyFon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170" fontId="0" fillId="0" borderId="0" xfId="0" applyNumberFormat="1" applyBorder="1" applyAlignment="1">
      <alignment horizontal="center"/>
    </xf>
    <xf numFmtId="0" fontId="0" fillId="0" borderId="9" xfId="0" applyBorder="1" applyAlignment="1">
      <alignment/>
    </xf>
    <xf numFmtId="0" fontId="8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170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170" fontId="0" fillId="2" borderId="0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70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/>
    </xf>
    <xf numFmtId="17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3" borderId="0" xfId="0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2" borderId="6" xfId="0" applyFont="1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0" fontId="9" fillId="0" borderId="13" xfId="0" applyNumberFormat="1" applyFont="1" applyBorder="1" applyAlignment="1">
      <alignment horizontal="center" wrapText="1"/>
    </xf>
    <xf numFmtId="170" fontId="9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NACA 2421: Cp/alfa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Dati!$C$20</c:f>
              <c:strCache>
                <c:ptCount val="1"/>
                <c:pt idx="0">
                  <c:v>cp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Dati!$B$21:$B$31</c:f>
              <c:numCache/>
            </c:numRef>
          </c:xVal>
          <c:yVal>
            <c:numRef>
              <c:f>Dati!$C$21:$C$31</c:f>
              <c:numCache/>
            </c:numRef>
          </c:yVal>
          <c:smooth val="1"/>
        </c:ser>
        <c:axId val="31655543"/>
        <c:axId val="16464432"/>
      </c:scatterChart>
      <c:valAx>
        <c:axId val="31655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alfa [gradi]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64432"/>
        <c:crosses val="autoZero"/>
        <c:crossBetween val="midCat"/>
        <c:dispUnits/>
      </c:valAx>
      <c:valAx>
        <c:axId val="1646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555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Potenze Necessarie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'Curve R-V e W-V'!$C$108</c:f>
              <c:strCache>
                <c:ptCount val="1"/>
                <c:pt idx="0">
                  <c:v>W0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'Curve R-V e W-V'!$B$109:$B$120</c:f>
              <c:numCache/>
            </c:numRef>
          </c:xVal>
          <c:yVal>
            <c:numRef>
              <c:f>'Curve R-V e W-V'!$C$109:$C$120</c:f>
              <c:numCache/>
            </c:numRef>
          </c:yVal>
          <c:smooth val="1"/>
        </c:ser>
        <c:ser>
          <c:idx val="1"/>
          <c:order val="1"/>
          <c:tx>
            <c:strRef>
              <c:f>'Curve R-V e W-V'!$E$108</c:f>
              <c:strCache>
                <c:ptCount val="1"/>
                <c:pt idx="0">
                  <c:v>W2000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'Curve R-V e W-V'!$D$109:$D$120</c:f>
              <c:numCache/>
            </c:numRef>
          </c:xVal>
          <c:yVal>
            <c:numRef>
              <c:f>'Curve R-V e W-V'!$E$109:$E$120</c:f>
              <c:numCache/>
            </c:numRef>
          </c:yVal>
          <c:smooth val="1"/>
        </c:ser>
        <c:ser>
          <c:idx val="2"/>
          <c:order val="2"/>
          <c:tx>
            <c:strRef>
              <c:f>'Curve R-V e W-V'!$G$108</c:f>
              <c:strCache>
                <c:ptCount val="1"/>
                <c:pt idx="0">
                  <c:v>W4000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'Curve R-V e W-V'!$F$109:$F$120</c:f>
              <c:numCache/>
            </c:numRef>
          </c:xVal>
          <c:yVal>
            <c:numRef>
              <c:f>'Curve R-V e W-V'!$G$109:$G$120</c:f>
              <c:numCache/>
            </c:numRef>
          </c:yVal>
          <c:smooth val="1"/>
        </c:ser>
        <c:ser>
          <c:idx val="3"/>
          <c:order val="3"/>
          <c:tx>
            <c:strRef>
              <c:f>'Curve R-V e W-V'!$I$108</c:f>
              <c:strCache>
                <c:ptCount val="1"/>
                <c:pt idx="0">
                  <c:v>W6000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'Curve R-V e W-V'!$H$109:$H$120</c:f>
              <c:numCache/>
            </c:numRef>
          </c:xVal>
          <c:yVal>
            <c:numRef>
              <c:f>'Curve R-V e W-V'!$I$109:$I$120</c:f>
              <c:numCache/>
            </c:numRef>
          </c:yVal>
          <c:smooth val="1"/>
        </c:ser>
        <c:ser>
          <c:idx val="4"/>
          <c:order val="4"/>
          <c:tx>
            <c:strRef>
              <c:f>'Curve R-V e W-V'!$K$108</c:f>
              <c:strCache>
                <c:ptCount val="1"/>
                <c:pt idx="0">
                  <c:v>W8000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'Curve R-V e W-V'!$J$109:$J$120</c:f>
              <c:numCache/>
            </c:numRef>
          </c:xVal>
          <c:yVal>
            <c:numRef>
              <c:f>'Curve R-V e W-V'!$K$109:$K$120</c:f>
              <c:numCache/>
            </c:numRef>
          </c:yVal>
          <c:smooth val="1"/>
        </c:ser>
        <c:ser>
          <c:idx val="5"/>
          <c:order val="5"/>
          <c:tx>
            <c:strRef>
              <c:f>'Curve R-V e W-V'!$M$108</c:f>
              <c:strCache>
                <c:ptCount val="1"/>
                <c:pt idx="0">
                  <c:v>W10000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'Curve R-V e W-V'!$L$109:$L$120</c:f>
              <c:numCache/>
            </c:numRef>
          </c:xVal>
          <c:yVal>
            <c:numRef>
              <c:f>'Curve R-V e W-V'!$M$109:$M$120</c:f>
              <c:numCache/>
            </c:numRef>
          </c:yVal>
          <c:smooth val="1"/>
        </c:ser>
        <c:axId val="20023809"/>
        <c:axId val="45996554"/>
      </c:scatterChart>
      <c:valAx>
        <c:axId val="20023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96554"/>
        <c:crosses val="autoZero"/>
        <c:crossBetween val="midCat"/>
        <c:dispUnits/>
      </c:valAx>
      <c:valAx>
        <c:axId val="45996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W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23809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Potenza Disponibile e Necessaria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2475"/>
          <c:w val="0.7705"/>
          <c:h val="0.79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Prestazioni!$B$55</c:f>
              <c:strCache>
                <c:ptCount val="1"/>
                <c:pt idx="0">
                  <c:v>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Prestazioni!$A$56:$A$69</c:f>
              <c:numCache>
                <c:ptCount val="14"/>
                <c:pt idx="0">
                  <c:v>56.91576825059867</c:v>
                </c:pt>
                <c:pt idx="1">
                  <c:v>56.42721184550469</c:v>
                </c:pt>
                <c:pt idx="2">
                  <c:v>55.71740734044458</c:v>
                </c:pt>
                <c:pt idx="3">
                  <c:v>55.258820057720214</c:v>
                </c:pt>
                <c:pt idx="4">
                  <c:v>55.71740734044458</c:v>
                </c:pt>
                <c:pt idx="5">
                  <c:v>58.194933994520305</c:v>
                </c:pt>
                <c:pt idx="6">
                  <c:v>62.62095980781374</c:v>
                </c:pt>
                <c:pt idx="7">
                  <c:v>68.23960888744557</c:v>
                </c:pt>
                <c:pt idx="8">
                  <c:v>78.79631312112296</c:v>
                </c:pt>
                <c:pt idx="9">
                  <c:v>86.3170362893587</c:v>
                </c:pt>
                <c:pt idx="10">
                  <c:v>96.50538037966112</c:v>
                </c:pt>
                <c:pt idx="11">
                  <c:v>111.43481468088916</c:v>
                </c:pt>
                <c:pt idx="12">
                  <c:v>136.47921777489114</c:v>
                </c:pt>
                <c:pt idx="13">
                  <c:v>193.01076075932224</c:v>
                </c:pt>
              </c:numCache>
            </c:numRef>
          </c:xVal>
          <c:yVal>
            <c:numRef>
              <c:f>Prestazioni!$B$56:$B$69</c:f>
              <c:numCache>
                <c:ptCount val="14"/>
                <c:pt idx="0">
                  <c:v>1669267.1255293842</c:v>
                </c:pt>
                <c:pt idx="1">
                  <c:v>1576929.4461098548</c:v>
                </c:pt>
                <c:pt idx="2">
                  <c:v>1383873.3395202628</c:v>
                </c:pt>
                <c:pt idx="3">
                  <c:v>1194801.3234578858</c:v>
                </c:pt>
                <c:pt idx="4">
                  <c:v>1119215.6546531513</c:v>
                </c:pt>
                <c:pt idx="5">
                  <c:v>1120942.248078973</c:v>
                </c:pt>
                <c:pt idx="6">
                  <c:v>1215014.092596306</c:v>
                </c:pt>
                <c:pt idx="7">
                  <c:v>1400276.7743703835</c:v>
                </c:pt>
                <c:pt idx="8">
                  <c:v>1824003.321565462</c:v>
                </c:pt>
                <c:pt idx="9">
                  <c:v>2226332.1584932846</c:v>
                </c:pt>
                <c:pt idx="10">
                  <c:v>2915427.541269563</c:v>
                </c:pt>
                <c:pt idx="11">
                  <c:v>4253931.188097376</c:v>
                </c:pt>
                <c:pt idx="12">
                  <c:v>7507039.373707889</c:v>
                </c:pt>
                <c:pt idx="13">
                  <c:v>20710537.15637718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Prestazioni!$C$55</c:f>
              <c:strCache>
                <c:ptCount val="1"/>
                <c:pt idx="0">
                  <c:v>Wd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Prestazioni!$A$56:$A$69</c:f>
              <c:numCache>
                <c:ptCount val="14"/>
                <c:pt idx="0">
                  <c:v>56.91576825059867</c:v>
                </c:pt>
                <c:pt idx="1">
                  <c:v>56.42721184550469</c:v>
                </c:pt>
                <c:pt idx="2">
                  <c:v>55.71740734044458</c:v>
                </c:pt>
                <c:pt idx="3">
                  <c:v>55.258820057720214</c:v>
                </c:pt>
                <c:pt idx="4">
                  <c:v>55.71740734044458</c:v>
                </c:pt>
                <c:pt idx="5">
                  <c:v>58.194933994520305</c:v>
                </c:pt>
                <c:pt idx="6">
                  <c:v>62.62095980781374</c:v>
                </c:pt>
                <c:pt idx="7">
                  <c:v>68.23960888744557</c:v>
                </c:pt>
                <c:pt idx="8">
                  <c:v>78.79631312112296</c:v>
                </c:pt>
                <c:pt idx="9">
                  <c:v>86.3170362893587</c:v>
                </c:pt>
                <c:pt idx="10">
                  <c:v>96.50538037966112</c:v>
                </c:pt>
                <c:pt idx="11">
                  <c:v>111.43481468088916</c:v>
                </c:pt>
                <c:pt idx="12">
                  <c:v>136.47921777489114</c:v>
                </c:pt>
                <c:pt idx="13">
                  <c:v>193.01076075932224</c:v>
                </c:pt>
              </c:numCache>
            </c:numRef>
          </c:xVal>
          <c:yVal>
            <c:numRef>
              <c:f>Prestazioni!$C$56:$C$69</c:f>
              <c:numCache/>
            </c:numRef>
          </c:yVal>
          <c:smooth val="1"/>
        </c:ser>
        <c:axId val="11315803"/>
        <c:axId val="34733364"/>
      </c:scatterChart>
      <c:valAx>
        <c:axId val="11315803"/>
        <c:scaling>
          <c:orientation val="minMax"/>
          <c:max val="8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33364"/>
        <c:crosses val="autoZero"/>
        <c:crossBetween val="midCat"/>
        <c:dispUnits/>
      </c:valAx>
      <c:valAx>
        <c:axId val="34733364"/>
        <c:scaling>
          <c:orientation val="minMax"/>
          <c:max val="2000000"/>
          <c:min val="9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15803"/>
        <c:crosses val="autoZero"/>
        <c:crossBetween val="midCat"/>
        <c:dispUnits/>
        <c:majorUnit val="500000"/>
      </c:valAx>
    </c:plotArea>
    <c:legend>
      <c:legendPos val="r"/>
      <c:layout>
        <c:manualLayout>
          <c:xMode val="edge"/>
          <c:yMode val="edge"/>
          <c:x val="0.874"/>
          <c:y val="0.3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NACA 2421: Cp/Cr</a:t>
            </a:r>
          </a:p>
        </c:rich>
      </c:tx>
      <c:layout>
        <c:manualLayout>
          <c:xMode val="factor"/>
          <c:yMode val="factor"/>
          <c:x val="-0.00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1295"/>
          <c:w val="0.866"/>
          <c:h val="0.77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Dati!$D$20</c:f>
              <c:strCache>
                <c:ptCount val="1"/>
                <c:pt idx="0">
                  <c:v>cr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Dati!$C$21:$C$31</c:f>
              <c:numCache/>
            </c:numRef>
          </c:xVal>
          <c:yVal>
            <c:numRef>
              <c:f>Dati!$D$21:$D$31</c:f>
              <c:numCache/>
            </c:numRef>
          </c:yVal>
          <c:smooth val="1"/>
        </c:ser>
        <c:axId val="13962161"/>
        <c:axId val="58550586"/>
      </c:scatterChart>
      <c:valAx>
        <c:axId val="1396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50586"/>
        <c:crosses val="autoZero"/>
        <c:crossBetween val="midCat"/>
        <c:dispUnits/>
      </c:valAx>
      <c:valAx>
        <c:axId val="58550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621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cp-alfa profilo e ala finita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'Polare Velivolo'!$B$14</c:f>
              <c:strCache>
                <c:ptCount val="1"/>
                <c:pt idx="0">
                  <c:v>cp profilo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'Polare Velivolo'!$A$15:$A$25</c:f>
              <c:numCache/>
            </c:numRef>
          </c:xVal>
          <c:yVal>
            <c:numRef>
              <c:f>'Polare Velivolo'!$B$15:$B$25</c:f>
              <c:numCache/>
            </c:numRef>
          </c:yVal>
          <c:smooth val="1"/>
        </c:ser>
        <c:ser>
          <c:idx val="1"/>
          <c:order val="1"/>
          <c:tx>
            <c:strRef>
              <c:f>'Polare Velivolo'!$G$14</c:f>
              <c:strCache>
                <c:ptCount val="1"/>
                <c:pt idx="0">
                  <c:v>cp - ala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'Polare Velivolo'!$F$15:$F$25</c:f>
              <c:numCache/>
            </c:numRef>
          </c:xVal>
          <c:yVal>
            <c:numRef>
              <c:f>'Polare Velivolo'!$G$15:$G$25</c:f>
              <c:numCache/>
            </c:numRef>
          </c:yVal>
          <c:smooth val="1"/>
        </c:ser>
        <c:axId val="57193227"/>
        <c:axId val="44976996"/>
      </c:scatterChart>
      <c:valAx>
        <c:axId val="57193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alfa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76996"/>
        <c:crosses val="autoZero"/>
        <c:crossBetween val="midCat"/>
        <c:dispUnits/>
      </c:valAx>
      <c:valAx>
        <c:axId val="44976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93227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polare profilo e ala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'Polare Velivolo'!$C$14</c:f>
              <c:strCache>
                <c:ptCount val="1"/>
                <c:pt idx="0">
                  <c:v>cr profilo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'Polare Velivolo'!$B$15:$B$25</c:f>
              <c:numCache/>
            </c:numRef>
          </c:xVal>
          <c:yVal>
            <c:numRef>
              <c:f>'Polare Velivolo'!$C$15:$C$25</c:f>
              <c:numCache/>
            </c:numRef>
          </c:yVal>
          <c:smooth val="1"/>
        </c:ser>
        <c:ser>
          <c:idx val="1"/>
          <c:order val="1"/>
          <c:tx>
            <c:strRef>
              <c:f>'Polare Velivolo'!$I$14</c:f>
              <c:strCache>
                <c:ptCount val="1"/>
                <c:pt idx="0">
                  <c:v>cr + cri (=cr ala)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'Polare Velivolo'!$H$15:$H$25</c:f>
              <c:numCache/>
            </c:numRef>
          </c:xVal>
          <c:yVal>
            <c:numRef>
              <c:f>'Polare Velivolo'!$I$15:$I$25</c:f>
              <c:numCache/>
            </c:numRef>
          </c:yVal>
          <c:smooth val="1"/>
        </c:ser>
        <c:axId val="2139781"/>
        <c:axId val="19258030"/>
      </c:scatterChart>
      <c:valAx>
        <c:axId val="2139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58030"/>
        <c:crosses val="autoZero"/>
        <c:crossBetween val="midCat"/>
        <c:dispUnits/>
      </c:valAx>
      <c:valAx>
        <c:axId val="19258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9781"/>
        <c:crosses val="autoZero"/>
        <c:crossBetween val="midCat"/>
        <c:dispUnits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polare profilo e ala e velivolo completo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'Polare Velivolo'!$C$14</c:f>
              <c:strCache>
                <c:ptCount val="1"/>
                <c:pt idx="0">
                  <c:v>cr profilo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'Polare Velivolo'!$B$15:$B$25</c:f>
              <c:numCache/>
            </c:numRef>
          </c:xVal>
          <c:yVal>
            <c:numRef>
              <c:f>'Polare Velivolo'!$C$15:$C$25</c:f>
              <c:numCache/>
            </c:numRef>
          </c:yVal>
          <c:smooth val="1"/>
        </c:ser>
        <c:ser>
          <c:idx val="1"/>
          <c:order val="1"/>
          <c:tx>
            <c:strRef>
              <c:f>'Polare Velivolo'!$I$14</c:f>
              <c:strCache>
                <c:ptCount val="1"/>
                <c:pt idx="0">
                  <c:v>cr + cri (=cr ala)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'Polare Velivolo'!$H$15:$H$25</c:f>
              <c:numCache/>
            </c:numRef>
          </c:xVal>
          <c:yVal>
            <c:numRef>
              <c:f>'Polare Velivolo'!$I$15:$I$25</c:f>
              <c:numCache/>
            </c:numRef>
          </c:yVal>
          <c:smooth val="1"/>
        </c:ser>
        <c:ser>
          <c:idx val="2"/>
          <c:order val="2"/>
          <c:tx>
            <c:strRef>
              <c:f>'Polare Velivolo'!$C$54</c:f>
              <c:strCache>
                <c:ptCount val="1"/>
                <c:pt idx="0">
                  <c:v>cr velivolo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'Polare Velivolo'!$A$55:$A$65</c:f>
              <c:numCache/>
            </c:numRef>
          </c:xVal>
          <c:yVal>
            <c:numRef>
              <c:f>'Polare Velivolo'!$C$55:$C$65</c:f>
              <c:numCache/>
            </c:numRef>
          </c:yVal>
          <c:smooth val="1"/>
        </c:ser>
        <c:axId val="39104543"/>
        <c:axId val="16396568"/>
      </c:scatterChart>
      <c:valAx>
        <c:axId val="39104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96568"/>
        <c:crosses val="autoZero"/>
        <c:crossBetween val="midCat"/>
        <c:dispUnits/>
      </c:valAx>
      <c:valAx>
        <c:axId val="1639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04543"/>
        <c:crosses val="autoZero"/>
        <c:crossBetween val="midCat"/>
        <c:dispUnits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Cr-Cp^2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0375"/>
          <c:w val="0.88725"/>
          <c:h val="0.8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'Polare Velivolo'!$C$83</c:f>
              <c:strCache>
                <c:ptCount val="1"/>
                <c:pt idx="0">
                  <c:v>Cr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'Polare Velivolo'!$B$84:$B$89</c:f>
              <c:numCache/>
            </c:numRef>
          </c:xVal>
          <c:yVal>
            <c:numRef>
              <c:f>'Polare Velivolo'!$C$84:$C$89</c:f>
              <c:numCache/>
            </c:numRef>
          </c:yVal>
          <c:smooth val="1"/>
        </c:ser>
        <c:axId val="13351385"/>
        <c:axId val="53053602"/>
      </c:scatterChart>
      <c:valAx>
        <c:axId val="13351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Cp^2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53602"/>
        <c:crosses val="autoZero"/>
        <c:crossBetween val="midCat"/>
        <c:dispUnits/>
      </c:valAx>
      <c:valAx>
        <c:axId val="53053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5138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Polare analitica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0955"/>
          <c:w val="0.9095"/>
          <c:h val="0.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'Polare Velivolo'!$B$99</c:f>
              <c:strCache>
                <c:ptCount val="1"/>
                <c:pt idx="0">
                  <c:v>Cr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'Polare Velivolo'!$A$100:$A$105</c:f>
              <c:numCache/>
            </c:numRef>
          </c:xVal>
          <c:yVal>
            <c:numRef>
              <c:f>'Polare Velivolo'!$B$100:$B$105</c:f>
              <c:numCache/>
            </c:numRef>
          </c:yVal>
          <c:smooth val="1"/>
        </c:ser>
        <c:ser>
          <c:idx val="1"/>
          <c:order val="1"/>
          <c:tx>
            <c:strRef>
              <c:f>'Polare Velivolo'!$C$99</c:f>
              <c:strCache>
                <c:ptCount val="1"/>
                <c:pt idx="0">
                  <c:v>0.056+0.0475*Cp^2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'Polare Velivolo'!$A$100:$A$105</c:f>
              <c:numCache/>
            </c:numRef>
          </c:xVal>
          <c:yVal>
            <c:numRef>
              <c:f>'Polare Velivolo'!$C$100:$C$105</c:f>
              <c:numCache/>
            </c:numRef>
          </c:yVal>
          <c:smooth val="1"/>
        </c:ser>
        <c:axId val="7720371"/>
        <c:axId val="2374476"/>
      </c:scatterChart>
      <c:valAx>
        <c:axId val="7720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4476"/>
        <c:crosses val="autoZero"/>
        <c:crossBetween val="midCat"/>
        <c:dispUnits/>
      </c:valAx>
      <c:valAx>
        <c:axId val="2374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20371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15"/>
          <c:y val="0.65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Curva R-V a quota 0 m s.l.m.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7725"/>
          <c:w val="0.93175"/>
          <c:h val="0.822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'Curve R-V e W-V'!$H$20:$H$33</c:f>
              <c:numCache/>
            </c:numRef>
          </c:xVal>
          <c:yVal>
            <c:numRef>
              <c:f>'Curve R-V e W-V'!$I$20:$I$33</c:f>
              <c:numCache/>
            </c:numRef>
          </c:yVal>
          <c:smooth val="1"/>
        </c:ser>
        <c:axId val="21370285"/>
        <c:axId val="58114838"/>
      </c:scatterChart>
      <c:valAx>
        <c:axId val="21370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14838"/>
        <c:crosses val="autoZero"/>
        <c:crossBetween val="midCat"/>
        <c:dispUnits/>
      </c:valAx>
      <c:valAx>
        <c:axId val="58114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7028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Curve R-V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'Curve R-V e W-V'!$C$71</c:f>
              <c:strCache>
                <c:ptCount val="1"/>
                <c:pt idx="0">
                  <c:v>R0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'Curve R-V e W-V'!$B$72:$B$85</c:f>
              <c:numCache/>
            </c:numRef>
          </c:xVal>
          <c:yVal>
            <c:numRef>
              <c:f>'Curve R-V e W-V'!$C$72:$C$85</c:f>
              <c:numCache/>
            </c:numRef>
          </c:yVal>
          <c:smooth val="1"/>
        </c:ser>
        <c:ser>
          <c:idx val="1"/>
          <c:order val="1"/>
          <c:tx>
            <c:strRef>
              <c:f>'Curve R-V e W-V'!$E$71</c:f>
              <c:strCache>
                <c:ptCount val="1"/>
                <c:pt idx="0">
                  <c:v>R2000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'Curve R-V e W-V'!$D$72:$D$85</c:f>
              <c:numCache/>
            </c:numRef>
          </c:xVal>
          <c:yVal>
            <c:numRef>
              <c:f>'Curve R-V e W-V'!$E$72:$E$85</c:f>
              <c:numCache/>
            </c:numRef>
          </c:yVal>
          <c:smooth val="1"/>
        </c:ser>
        <c:ser>
          <c:idx val="2"/>
          <c:order val="2"/>
          <c:tx>
            <c:strRef>
              <c:f>'Curve R-V e W-V'!$G$71</c:f>
              <c:strCache>
                <c:ptCount val="1"/>
                <c:pt idx="0">
                  <c:v>R4000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'Curve R-V e W-V'!$F$72:$F$85</c:f>
              <c:numCache/>
            </c:numRef>
          </c:xVal>
          <c:yVal>
            <c:numRef>
              <c:f>'Curve R-V e W-V'!$G$72:$G$85</c:f>
              <c:numCache/>
            </c:numRef>
          </c:yVal>
          <c:smooth val="1"/>
        </c:ser>
        <c:ser>
          <c:idx val="3"/>
          <c:order val="3"/>
          <c:tx>
            <c:strRef>
              <c:f>'Curve R-V e W-V'!$I$71</c:f>
              <c:strCache>
                <c:ptCount val="1"/>
                <c:pt idx="0">
                  <c:v>R6000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'Curve R-V e W-V'!$H$72:$H$85</c:f>
              <c:numCache/>
            </c:numRef>
          </c:xVal>
          <c:yVal>
            <c:numRef>
              <c:f>'Curve R-V e W-V'!$I$72:$I$85</c:f>
              <c:numCache/>
            </c:numRef>
          </c:yVal>
          <c:smooth val="1"/>
        </c:ser>
        <c:ser>
          <c:idx val="4"/>
          <c:order val="4"/>
          <c:tx>
            <c:strRef>
              <c:f>'Curve R-V e W-V'!$K$71</c:f>
              <c:strCache>
                <c:ptCount val="1"/>
                <c:pt idx="0">
                  <c:v>R8000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'Curve R-V e W-V'!$J$72:$J$85</c:f>
              <c:numCache/>
            </c:numRef>
          </c:xVal>
          <c:yVal>
            <c:numRef>
              <c:f>'Curve R-V e W-V'!$K$72:$K$85</c:f>
              <c:numCache/>
            </c:numRef>
          </c:yVal>
          <c:smooth val="1"/>
        </c:ser>
        <c:ser>
          <c:idx val="5"/>
          <c:order val="5"/>
          <c:tx>
            <c:strRef>
              <c:f>'Curve R-V e W-V'!$M$71</c:f>
              <c:strCache>
                <c:ptCount val="1"/>
                <c:pt idx="0">
                  <c:v>R10000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'Curve R-V e W-V'!$L$72:$L$85</c:f>
              <c:numCache/>
            </c:numRef>
          </c:xVal>
          <c:yVal>
            <c:numRef>
              <c:f>'Curve R-V e W-V'!$M$72:$M$85</c:f>
              <c:numCache/>
            </c:numRef>
          </c:yVal>
          <c:smooth val="1"/>
        </c:ser>
        <c:axId val="53271495"/>
        <c:axId val="9681408"/>
      </c:scatterChart>
      <c:valAx>
        <c:axId val="53271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81408"/>
        <c:crosses val="autoZero"/>
        <c:crossBetween val="midCat"/>
        <c:dispUnits/>
      </c:valAx>
      <c:valAx>
        <c:axId val="9681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71495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image" Target="../media/image1.emf" /><Relationship Id="rId6" Type="http://schemas.openxmlformats.org/officeDocument/2006/relationships/chart" Target="/xl/charts/chart10.xml" /><Relationship Id="rId7" Type="http://schemas.openxmlformats.org/officeDocument/2006/relationships/image" Target="../media/image5.emf" /><Relationship Id="rId8" Type="http://schemas.openxmlformats.org/officeDocument/2006/relationships/image" Target="../media/image6.png" /><Relationship Id="rId9" Type="http://schemas.openxmlformats.org/officeDocument/2006/relationships/image" Target="../media/image1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chart" Target="/xl/charts/chart11.xml" /><Relationship Id="rId3" Type="http://schemas.openxmlformats.org/officeDocument/2006/relationships/image" Target="../media/image12.png" /><Relationship Id="rId4" Type="http://schemas.openxmlformats.org/officeDocument/2006/relationships/image" Target="../media/image10.png" /><Relationship Id="rId5" Type="http://schemas.openxmlformats.org/officeDocument/2006/relationships/image" Target="../media/image2.png" /><Relationship Id="rId6" Type="http://schemas.openxmlformats.org/officeDocument/2006/relationships/image" Target="../media/image7.png" /><Relationship Id="rId7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38100</xdr:rowOff>
    </xdr:from>
    <xdr:to>
      <xdr:col>2</xdr:col>
      <xdr:colOff>66675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28575" y="5410200"/>
        <a:ext cx="24003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32</xdr:row>
      <xdr:rowOff>38100</xdr:rowOff>
    </xdr:from>
    <xdr:to>
      <xdr:col>7</xdr:col>
      <xdr:colOff>95250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2419350" y="5410200"/>
        <a:ext cx="30670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38100</xdr:rowOff>
    </xdr:from>
    <xdr:to>
      <xdr:col>8</xdr:col>
      <xdr:colOff>962025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0" y="4248150"/>
        <a:ext cx="6229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142875</xdr:rowOff>
    </xdr:from>
    <xdr:to>
      <xdr:col>15</xdr:col>
      <xdr:colOff>19050</xdr:colOff>
      <xdr:row>41</xdr:row>
      <xdr:rowOff>152400</xdr:rowOff>
    </xdr:to>
    <xdr:graphicFrame>
      <xdr:nvGraphicFramePr>
        <xdr:cNvPr id="2" name="Chart 3"/>
        <xdr:cNvGraphicFramePr/>
      </xdr:nvGraphicFramePr>
      <xdr:xfrm>
        <a:off x="6248400" y="1924050"/>
        <a:ext cx="367665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52</xdr:row>
      <xdr:rowOff>0</xdr:rowOff>
    </xdr:from>
    <xdr:to>
      <xdr:col>8</xdr:col>
      <xdr:colOff>466725</xdr:colOff>
      <xdr:row>80</xdr:row>
      <xdr:rowOff>9525</xdr:rowOff>
    </xdr:to>
    <xdr:graphicFrame>
      <xdr:nvGraphicFramePr>
        <xdr:cNvPr id="3" name="Chart 4"/>
        <xdr:cNvGraphicFramePr/>
      </xdr:nvGraphicFramePr>
      <xdr:xfrm>
        <a:off x="2105025" y="8582025"/>
        <a:ext cx="36290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82</xdr:row>
      <xdr:rowOff>0</xdr:rowOff>
    </xdr:from>
    <xdr:to>
      <xdr:col>8</xdr:col>
      <xdr:colOff>485775</xdr:colOff>
      <xdr:row>94</xdr:row>
      <xdr:rowOff>38100</xdr:rowOff>
    </xdr:to>
    <xdr:graphicFrame>
      <xdr:nvGraphicFramePr>
        <xdr:cNvPr id="4" name="Chart 6"/>
        <xdr:cNvGraphicFramePr/>
      </xdr:nvGraphicFramePr>
      <xdr:xfrm>
        <a:off x="2105025" y="13439775"/>
        <a:ext cx="3648075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98</xdr:row>
      <xdr:rowOff>0</xdr:rowOff>
    </xdr:from>
    <xdr:to>
      <xdr:col>8</xdr:col>
      <xdr:colOff>466725</xdr:colOff>
      <xdr:row>119</xdr:row>
      <xdr:rowOff>133350</xdr:rowOff>
    </xdr:to>
    <xdr:graphicFrame>
      <xdr:nvGraphicFramePr>
        <xdr:cNvPr id="5" name="Chart 9"/>
        <xdr:cNvGraphicFramePr/>
      </xdr:nvGraphicFramePr>
      <xdr:xfrm>
        <a:off x="2105025" y="16030575"/>
        <a:ext cx="3629025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7</xdr:row>
      <xdr:rowOff>19050</xdr:rowOff>
    </xdr:from>
    <xdr:to>
      <xdr:col>1</xdr:col>
      <xdr:colOff>476250</xdr:colOff>
      <xdr:row>11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52525"/>
          <a:ext cx="1095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13</xdr:row>
      <xdr:rowOff>57150</xdr:rowOff>
    </xdr:from>
    <xdr:to>
      <xdr:col>5</xdr:col>
      <xdr:colOff>904875</xdr:colOff>
      <xdr:row>17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162175"/>
          <a:ext cx="1724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9525</xdr:colOff>
      <xdr:row>49</xdr:row>
      <xdr:rowOff>66675</xdr:rowOff>
    </xdr:to>
    <xdr:graphicFrame>
      <xdr:nvGraphicFramePr>
        <xdr:cNvPr id="3" name="Chart 6"/>
        <xdr:cNvGraphicFramePr/>
      </xdr:nvGraphicFramePr>
      <xdr:xfrm>
        <a:off x="0" y="5353050"/>
        <a:ext cx="50958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85</xdr:row>
      <xdr:rowOff>76200</xdr:rowOff>
    </xdr:from>
    <xdr:to>
      <xdr:col>7</xdr:col>
      <xdr:colOff>590550</xdr:colOff>
      <xdr:row>103</xdr:row>
      <xdr:rowOff>95250</xdr:rowOff>
    </xdr:to>
    <xdr:graphicFrame>
      <xdr:nvGraphicFramePr>
        <xdr:cNvPr id="4" name="Chart 15"/>
        <xdr:cNvGraphicFramePr/>
      </xdr:nvGraphicFramePr>
      <xdr:xfrm>
        <a:off x="0" y="13839825"/>
        <a:ext cx="6772275" cy="2933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133350</xdr:colOff>
      <xdr:row>103</xdr:row>
      <xdr:rowOff>47625</xdr:rowOff>
    </xdr:from>
    <xdr:to>
      <xdr:col>2</xdr:col>
      <xdr:colOff>142875</xdr:colOff>
      <xdr:row>105</xdr:row>
      <xdr:rowOff>142875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16725900"/>
          <a:ext cx="1314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8</xdr:col>
      <xdr:colOff>114300</xdr:colOff>
      <xdr:row>141</xdr:row>
      <xdr:rowOff>19050</xdr:rowOff>
    </xdr:to>
    <xdr:graphicFrame>
      <xdr:nvGraphicFramePr>
        <xdr:cNvPr id="6" name="Chart 18"/>
        <xdr:cNvGraphicFramePr/>
      </xdr:nvGraphicFramePr>
      <xdr:xfrm>
        <a:off x="38100" y="19764375"/>
        <a:ext cx="6867525" cy="3086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104775</xdr:colOff>
      <xdr:row>13</xdr:row>
      <xdr:rowOff>47625</xdr:rowOff>
    </xdr:from>
    <xdr:to>
      <xdr:col>2</xdr:col>
      <xdr:colOff>390525</xdr:colOff>
      <xdr:row>17</xdr:row>
      <xdr:rowOff>28575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2152650"/>
          <a:ext cx="1590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54</xdr:row>
      <xdr:rowOff>38100</xdr:rowOff>
    </xdr:from>
    <xdr:to>
      <xdr:col>4</xdr:col>
      <xdr:colOff>390525</xdr:colOff>
      <xdr:row>59</xdr:row>
      <xdr:rowOff>9525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8782050"/>
          <a:ext cx="3495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60</xdr:row>
      <xdr:rowOff>47625</xdr:rowOff>
    </xdr:from>
    <xdr:to>
      <xdr:col>4</xdr:col>
      <xdr:colOff>590550</xdr:colOff>
      <xdr:row>67</xdr:row>
      <xdr:rowOff>19050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" y="9763125"/>
          <a:ext cx="3657600" cy="11049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8</xdr:row>
      <xdr:rowOff>9525</xdr:rowOff>
    </xdr:from>
    <xdr:to>
      <xdr:col>4</xdr:col>
      <xdr:colOff>0</xdr:colOff>
      <xdr:row>12</xdr:row>
      <xdr:rowOff>133350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304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53</xdr:row>
      <xdr:rowOff>114300</xdr:rowOff>
    </xdr:from>
    <xdr:to>
      <xdr:col>13</xdr:col>
      <xdr:colOff>171450</xdr:colOff>
      <xdr:row>70</xdr:row>
      <xdr:rowOff>19050</xdr:rowOff>
    </xdr:to>
    <xdr:graphicFrame>
      <xdr:nvGraphicFramePr>
        <xdr:cNvPr id="2" name="Chart 30"/>
        <xdr:cNvGraphicFramePr/>
      </xdr:nvGraphicFramePr>
      <xdr:xfrm>
        <a:off x="3219450" y="8696325"/>
        <a:ext cx="48768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</xdr:colOff>
      <xdr:row>30</xdr:row>
      <xdr:rowOff>19050</xdr:rowOff>
    </xdr:from>
    <xdr:to>
      <xdr:col>11</xdr:col>
      <xdr:colOff>438150</xdr:colOff>
      <xdr:row>42</xdr:row>
      <xdr:rowOff>9525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876800"/>
          <a:ext cx="70866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43</xdr:row>
      <xdr:rowOff>9525</xdr:rowOff>
    </xdr:from>
    <xdr:to>
      <xdr:col>2</xdr:col>
      <xdr:colOff>590550</xdr:colOff>
      <xdr:row>48</xdr:row>
      <xdr:rowOff>0</xdr:rowOff>
    </xdr:to>
    <xdr:pic>
      <xdr:nvPicPr>
        <xdr:cNvPr id="4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6972300"/>
          <a:ext cx="1724025" cy="8001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381000</xdr:colOff>
      <xdr:row>46</xdr:row>
      <xdr:rowOff>152400</xdr:rowOff>
    </xdr:from>
    <xdr:to>
      <xdr:col>8</xdr:col>
      <xdr:colOff>514350</xdr:colOff>
      <xdr:row>52</xdr:row>
      <xdr:rowOff>19050</xdr:rowOff>
    </xdr:to>
    <xdr:pic>
      <xdr:nvPicPr>
        <xdr:cNvPr id="5" name="Pictur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9800" y="7600950"/>
          <a:ext cx="3181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50</xdr:row>
      <xdr:rowOff>142875</xdr:rowOff>
    </xdr:from>
    <xdr:to>
      <xdr:col>3</xdr:col>
      <xdr:colOff>390525</xdr:colOff>
      <xdr:row>54</xdr:row>
      <xdr:rowOff>28575</xdr:rowOff>
    </xdr:to>
    <xdr:pic>
      <xdr:nvPicPr>
        <xdr:cNvPr id="6" name="Picture 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52600" y="823912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15</xdr:row>
      <xdr:rowOff>38100</xdr:rowOff>
    </xdr:from>
    <xdr:to>
      <xdr:col>8</xdr:col>
      <xdr:colOff>542925</xdr:colOff>
      <xdr:row>26</xdr:row>
      <xdr:rowOff>152400</xdr:rowOff>
    </xdr:to>
    <xdr:pic>
      <xdr:nvPicPr>
        <xdr:cNvPr id="7" name="Picture 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2466975"/>
          <a:ext cx="53244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11">
      <selection activeCell="H18" sqref="H18"/>
    </sheetView>
  </sheetViews>
  <sheetFormatPr defaultColWidth="9.140625" defaultRowHeight="12.75"/>
  <cols>
    <col min="1" max="1" width="26.57421875" style="0" customWidth="1"/>
    <col min="2" max="3" width="8.8515625" style="3" customWidth="1"/>
  </cols>
  <sheetData>
    <row r="1" ht="12.75">
      <c r="A1" s="32" t="s">
        <v>58</v>
      </c>
    </row>
    <row r="2" ht="12.75">
      <c r="A2" s="33" t="s">
        <v>55</v>
      </c>
    </row>
    <row r="3" ht="13.5" thickBot="1">
      <c r="A3" s="33" t="s">
        <v>56</v>
      </c>
    </row>
    <row r="4" spans="1:4" ht="13.5" thickBot="1">
      <c r="A4" s="34" t="s">
        <v>57</v>
      </c>
      <c r="D4" s="31"/>
    </row>
    <row r="6" spans="1:3" ht="12.75">
      <c r="A6" s="1" t="s">
        <v>59</v>
      </c>
      <c r="B6" s="3" t="s">
        <v>0</v>
      </c>
      <c r="C6" s="4" t="s">
        <v>1</v>
      </c>
    </row>
    <row r="7" spans="1:3" ht="12.75">
      <c r="A7" s="1"/>
      <c r="C7" s="4"/>
    </row>
    <row r="8" spans="1:3" ht="12.75">
      <c r="A8" s="5" t="s">
        <v>15</v>
      </c>
      <c r="B8" s="3">
        <v>190000</v>
      </c>
      <c r="C8" s="3" t="s">
        <v>16</v>
      </c>
    </row>
    <row r="9" spans="1:3" ht="12.75">
      <c r="A9" t="s">
        <v>2</v>
      </c>
      <c r="B9" s="3">
        <v>101.35</v>
      </c>
      <c r="C9" s="3" t="s">
        <v>3</v>
      </c>
    </row>
    <row r="10" spans="1:3" ht="12.75">
      <c r="A10" t="s">
        <v>4</v>
      </c>
      <c r="B10" s="3">
        <v>28.63</v>
      </c>
      <c r="C10" s="3" t="s">
        <v>5</v>
      </c>
    </row>
    <row r="11" spans="1:2" ht="12.75">
      <c r="A11" t="s">
        <v>6</v>
      </c>
      <c r="B11" s="4" t="s">
        <v>7</v>
      </c>
    </row>
    <row r="12" spans="1:3" ht="12.75">
      <c r="A12" t="s">
        <v>8</v>
      </c>
      <c r="B12" s="3">
        <v>0.15</v>
      </c>
      <c r="C12" s="3" t="s">
        <v>12</v>
      </c>
    </row>
    <row r="13" spans="1:3" ht="12.75">
      <c r="A13" t="s">
        <v>9</v>
      </c>
      <c r="B13" s="3">
        <v>0.08</v>
      </c>
      <c r="C13" s="3" t="s">
        <v>12</v>
      </c>
    </row>
    <row r="14" spans="1:3" ht="12.75">
      <c r="A14" t="s">
        <v>10</v>
      </c>
      <c r="B14" s="3">
        <v>0.08</v>
      </c>
      <c r="C14" s="3" t="s">
        <v>12</v>
      </c>
    </row>
    <row r="15" spans="1:3" ht="12.75">
      <c r="A15" t="s">
        <v>11</v>
      </c>
      <c r="B15" s="3">
        <v>7.17</v>
      </c>
      <c r="C15" s="3" t="s">
        <v>3</v>
      </c>
    </row>
    <row r="16" spans="1:3" ht="26.25">
      <c r="A16" s="6" t="s">
        <v>13</v>
      </c>
      <c r="B16" s="7">
        <v>1.05</v>
      </c>
      <c r="C16" s="7" t="s">
        <v>3</v>
      </c>
    </row>
    <row r="17" spans="1:3" ht="12.75">
      <c r="A17" t="s">
        <v>14</v>
      </c>
      <c r="B17" s="3">
        <v>45.67</v>
      </c>
      <c r="C17" s="3" t="s">
        <v>3</v>
      </c>
    </row>
    <row r="19" ht="12.75">
      <c r="A19" s="1" t="s">
        <v>60</v>
      </c>
    </row>
    <row r="20" spans="2:4" ht="12.75">
      <c r="B20" s="80" t="s">
        <v>27</v>
      </c>
      <c r="C20" s="82" t="s">
        <v>17</v>
      </c>
      <c r="D20" s="79" t="s">
        <v>18</v>
      </c>
    </row>
    <row r="21" spans="2:4" ht="12.75">
      <c r="B21" s="70">
        <v>-8</v>
      </c>
      <c r="C21" s="70">
        <v>-0.6</v>
      </c>
      <c r="D21" s="12">
        <v>0.01</v>
      </c>
    </row>
    <row r="22" spans="2:4" ht="12.75">
      <c r="B22" s="70">
        <v>-4</v>
      </c>
      <c r="C22" s="70">
        <v>-0.2</v>
      </c>
      <c r="D22" s="12">
        <v>0.008</v>
      </c>
    </row>
    <row r="23" spans="2:4" ht="12.75">
      <c r="B23" s="70">
        <v>0</v>
      </c>
      <c r="C23" s="70">
        <v>0.2</v>
      </c>
      <c r="D23" s="12">
        <v>0.0077</v>
      </c>
    </row>
    <row r="24" spans="2:4" ht="12.75">
      <c r="B24" s="70">
        <v>4</v>
      </c>
      <c r="C24" s="70">
        <v>0.6</v>
      </c>
      <c r="D24" s="12">
        <v>0.0085</v>
      </c>
    </row>
    <row r="25" spans="2:4" ht="12.75">
      <c r="B25" s="70">
        <v>8</v>
      </c>
      <c r="C25" s="70">
        <v>0.95</v>
      </c>
      <c r="D25" s="12">
        <v>0.012</v>
      </c>
    </row>
    <row r="26" spans="2:4" ht="12.75">
      <c r="B26" s="70">
        <v>10</v>
      </c>
      <c r="C26" s="70">
        <v>1.1</v>
      </c>
      <c r="D26" s="12">
        <v>0.014</v>
      </c>
    </row>
    <row r="27" spans="2:4" ht="12.75">
      <c r="B27" s="70">
        <v>12</v>
      </c>
      <c r="C27" s="70">
        <v>1.2</v>
      </c>
      <c r="D27" s="12">
        <v>0.02</v>
      </c>
    </row>
    <row r="28" spans="2:4" ht="12.75">
      <c r="B28" s="70">
        <v>14</v>
      </c>
      <c r="C28" s="70">
        <v>1.22</v>
      </c>
      <c r="D28" s="12">
        <v>0.03</v>
      </c>
    </row>
    <row r="29" spans="2:4" ht="12.75">
      <c r="B29" s="70">
        <v>16</v>
      </c>
      <c r="C29" s="70">
        <v>1.2</v>
      </c>
      <c r="D29" s="12">
        <v>0.05</v>
      </c>
    </row>
    <row r="30" spans="2:4" ht="12.75">
      <c r="B30" s="81">
        <v>18</v>
      </c>
      <c r="C30" s="81">
        <v>1.15</v>
      </c>
      <c r="D30" s="67">
        <v>0.07</v>
      </c>
    </row>
    <row r="31" spans="2:4" ht="12.75">
      <c r="B31" s="71">
        <v>20</v>
      </c>
      <c r="C31" s="71">
        <v>1.1</v>
      </c>
      <c r="D31" s="15">
        <v>0.08</v>
      </c>
    </row>
    <row r="54" ht="12.75">
      <c r="A54" s="1" t="s">
        <v>61</v>
      </c>
    </row>
    <row r="55" spans="1:3" ht="26.25">
      <c r="A55" s="2" t="s">
        <v>52</v>
      </c>
      <c r="B55" s="3">
        <v>1400000</v>
      </c>
      <c r="C55" s="3" t="s">
        <v>53</v>
      </c>
    </row>
    <row r="56" spans="1:3" ht="12.75">
      <c r="A56" t="s">
        <v>54</v>
      </c>
      <c r="B56" s="3">
        <v>0.7</v>
      </c>
      <c r="C56" s="3" t="s">
        <v>12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>
      <selection activeCell="F10" sqref="F10"/>
    </sheetView>
  </sheetViews>
  <sheetFormatPr defaultColWidth="9.140625" defaultRowHeight="12.75"/>
  <cols>
    <col min="3" max="3" width="13.28125" style="0" customWidth="1"/>
    <col min="4" max="4" width="11.140625" style="20" customWidth="1"/>
    <col min="5" max="5" width="8.8515625" style="20" customWidth="1"/>
    <col min="9" max="9" width="14.7109375" style="3" customWidth="1"/>
  </cols>
  <sheetData>
    <row r="1" spans="1:6" ht="12.75">
      <c r="A1" s="36" t="s">
        <v>58</v>
      </c>
      <c r="B1" s="38"/>
      <c r="C1" s="38"/>
      <c r="D1" s="39"/>
      <c r="E1" s="39"/>
      <c r="F1" s="40"/>
    </row>
    <row r="2" spans="1:6" ht="12.75">
      <c r="A2" s="37">
        <v>1</v>
      </c>
      <c r="B2" s="35" t="s">
        <v>19</v>
      </c>
      <c r="C2" s="35"/>
      <c r="D2" s="41"/>
      <c r="E2" s="41"/>
      <c r="F2" s="42"/>
    </row>
    <row r="3" spans="1:6" ht="12.75">
      <c r="A3" s="37">
        <v>2</v>
      </c>
      <c r="B3" s="43" t="s">
        <v>25</v>
      </c>
      <c r="C3" s="35"/>
      <c r="D3" s="41"/>
      <c r="E3" s="41"/>
      <c r="F3" s="42"/>
    </row>
    <row r="4" spans="1:6" ht="12.75">
      <c r="A4" s="37">
        <v>3</v>
      </c>
      <c r="B4" s="43" t="s">
        <v>62</v>
      </c>
      <c r="C4" s="35"/>
      <c r="D4" s="41"/>
      <c r="E4" s="41"/>
      <c r="F4" s="42"/>
    </row>
    <row r="5" spans="1:6" ht="12.75">
      <c r="A5" s="44">
        <v>4</v>
      </c>
      <c r="B5" s="45" t="s">
        <v>63</v>
      </c>
      <c r="C5" s="45"/>
      <c r="D5" s="46"/>
      <c r="E5" s="46"/>
      <c r="F5" s="47"/>
    </row>
    <row r="7" spans="1:2" ht="12.75">
      <c r="A7" s="1" t="s">
        <v>38</v>
      </c>
      <c r="B7" s="1"/>
    </row>
    <row r="8" spans="1:4" ht="12.75">
      <c r="A8" s="16" t="s">
        <v>22</v>
      </c>
      <c r="B8" t="s">
        <v>20</v>
      </c>
      <c r="C8">
        <f>b^2/S</f>
        <v>8.087586581154415</v>
      </c>
      <c r="D8" s="20" t="s">
        <v>5</v>
      </c>
    </row>
    <row r="9" spans="1:4" ht="12.75">
      <c r="A9" t="s">
        <v>21</v>
      </c>
      <c r="C9">
        <v>0.968</v>
      </c>
      <c r="D9" s="20" t="s">
        <v>12</v>
      </c>
    </row>
    <row r="10" spans="1:4" ht="12.75">
      <c r="A10" s="16" t="s">
        <v>23</v>
      </c>
      <c r="B10" s="16" t="s">
        <v>24</v>
      </c>
      <c r="C10">
        <f>lambda*C9</f>
        <v>7.828783810557474</v>
      </c>
      <c r="D10" s="20" t="s">
        <v>5</v>
      </c>
    </row>
    <row r="12" ht="12.75">
      <c r="A12" s="1" t="s">
        <v>39</v>
      </c>
    </row>
    <row r="13" spans="1:9" ht="25.5" customHeight="1">
      <c r="A13" s="74" t="s">
        <v>29</v>
      </c>
      <c r="B13" s="76"/>
      <c r="C13" s="75"/>
      <c r="D13" s="77" t="s">
        <v>30</v>
      </c>
      <c r="E13" s="78"/>
      <c r="F13" s="74" t="s">
        <v>32</v>
      </c>
      <c r="G13" s="75"/>
      <c r="H13" s="74" t="s">
        <v>33</v>
      </c>
      <c r="I13" s="75"/>
    </row>
    <row r="14" spans="1:9" ht="12.75">
      <c r="A14" s="18" t="s">
        <v>27</v>
      </c>
      <c r="B14" s="8" t="s">
        <v>34</v>
      </c>
      <c r="C14" s="9" t="s">
        <v>36</v>
      </c>
      <c r="D14" s="21" t="s">
        <v>26</v>
      </c>
      <c r="E14" s="22" t="s">
        <v>28</v>
      </c>
      <c r="F14" s="17" t="s">
        <v>31</v>
      </c>
      <c r="G14" s="9" t="s">
        <v>35</v>
      </c>
      <c r="H14" s="27" t="s">
        <v>17</v>
      </c>
      <c r="I14" s="9" t="s">
        <v>37</v>
      </c>
    </row>
    <row r="15" spans="1:9" ht="12.75">
      <c r="A15" s="10">
        <v>-8</v>
      </c>
      <c r="B15" s="11">
        <v>-0.6</v>
      </c>
      <c r="C15" s="12">
        <v>0.01</v>
      </c>
      <c r="D15" s="23">
        <f aca="true" t="shared" si="0" ref="D15:D25">180/PI()*(B15/(PI()*le))</f>
        <v>-1.3977506721562245</v>
      </c>
      <c r="E15" s="24">
        <f>B15^2/(PI()*le)</f>
        <v>0.014637210810653969</v>
      </c>
      <c r="F15" s="23">
        <f>A15+D15</f>
        <v>-9.397750672156224</v>
      </c>
      <c r="G15" s="12">
        <f aca="true" t="shared" si="1" ref="G15:G25">B15</f>
        <v>-0.6</v>
      </c>
      <c r="H15" s="28">
        <f aca="true" t="shared" si="2" ref="H15:H25">B15</f>
        <v>-0.6</v>
      </c>
      <c r="I15" s="24">
        <f>C15+E15</f>
        <v>0.024637210810653967</v>
      </c>
    </row>
    <row r="16" spans="1:9" ht="12.75">
      <c r="A16" s="10">
        <v>-4</v>
      </c>
      <c r="B16" s="11">
        <v>-0.2</v>
      </c>
      <c r="C16" s="12">
        <v>0.008</v>
      </c>
      <c r="D16" s="23">
        <f t="shared" si="0"/>
        <v>-0.46591689071874165</v>
      </c>
      <c r="E16" s="24">
        <f>B16^2/(PI()*le)</f>
        <v>0.0016263567567393303</v>
      </c>
      <c r="F16" s="23">
        <f>A16+D16</f>
        <v>-4.465916890718741</v>
      </c>
      <c r="G16" s="12">
        <f t="shared" si="1"/>
        <v>-0.2</v>
      </c>
      <c r="H16" s="28">
        <f t="shared" si="2"/>
        <v>-0.2</v>
      </c>
      <c r="I16" s="24">
        <f>C16+E16</f>
        <v>0.00962635675673933</v>
      </c>
    </row>
    <row r="17" spans="1:9" ht="12.75">
      <c r="A17" s="10">
        <v>0</v>
      </c>
      <c r="B17" s="11">
        <v>0.2</v>
      </c>
      <c r="C17" s="12">
        <v>0.0077</v>
      </c>
      <c r="D17" s="23">
        <f t="shared" si="0"/>
        <v>0.46591689071874165</v>
      </c>
      <c r="E17" s="24">
        <f>B17^2/(PI()*le)</f>
        <v>0.0016263567567393303</v>
      </c>
      <c r="F17" s="23">
        <f>A17+D17</f>
        <v>0.46591689071874165</v>
      </c>
      <c r="G17" s="12">
        <f t="shared" si="1"/>
        <v>0.2</v>
      </c>
      <c r="H17" s="28">
        <f t="shared" si="2"/>
        <v>0.2</v>
      </c>
      <c r="I17" s="24">
        <f>C17+E17</f>
        <v>0.00932635675673933</v>
      </c>
    </row>
    <row r="18" spans="1:9" ht="12.75">
      <c r="A18" s="10">
        <v>4</v>
      </c>
      <c r="B18" s="11">
        <v>0.6</v>
      </c>
      <c r="C18" s="12">
        <v>0.0085</v>
      </c>
      <c r="D18" s="23">
        <f t="shared" si="0"/>
        <v>1.3977506721562245</v>
      </c>
      <c r="E18" s="24">
        <f>B18^2/(PI()*le)</f>
        <v>0.014637210810653969</v>
      </c>
      <c r="F18" s="23">
        <f>A18+D18</f>
        <v>5.397750672156224</v>
      </c>
      <c r="G18" s="12">
        <f t="shared" si="1"/>
        <v>0.6</v>
      </c>
      <c r="H18" s="28">
        <f t="shared" si="2"/>
        <v>0.6</v>
      </c>
      <c r="I18" s="24">
        <f>C18+E18</f>
        <v>0.02313721081065397</v>
      </c>
    </row>
    <row r="19" spans="1:9" ht="12.75">
      <c r="A19" s="10">
        <v>8</v>
      </c>
      <c r="B19" s="11">
        <v>0.95</v>
      </c>
      <c r="C19" s="12">
        <v>0.012</v>
      </c>
      <c r="D19" s="23">
        <f t="shared" si="0"/>
        <v>2.2131052309140222</v>
      </c>
      <c r="E19" s="24">
        <f>B19^2/(PI()*le)</f>
        <v>0.036694674323931135</v>
      </c>
      <c r="F19" s="23">
        <f>A19+D19</f>
        <v>10.213105230914023</v>
      </c>
      <c r="G19" s="12">
        <f t="shared" si="1"/>
        <v>0.95</v>
      </c>
      <c r="H19" s="28">
        <f t="shared" si="2"/>
        <v>0.95</v>
      </c>
      <c r="I19" s="24">
        <f>C19+E19</f>
        <v>0.04869467432393114</v>
      </c>
    </row>
    <row r="20" spans="1:9" ht="12.75">
      <c r="A20" s="10">
        <v>10</v>
      </c>
      <c r="B20" s="11">
        <v>1.1</v>
      </c>
      <c r="C20" s="12">
        <v>0.014</v>
      </c>
      <c r="D20" s="23">
        <f t="shared" si="0"/>
        <v>2.5625428989530787</v>
      </c>
      <c r="E20" s="24">
        <f aca="true" t="shared" si="3" ref="E20:E25">B20^2/(PI()*le)</f>
        <v>0.04919729189136474</v>
      </c>
      <c r="F20" s="23">
        <f aca="true" t="shared" si="4" ref="F20:F25">A20+D20</f>
        <v>12.56254289895308</v>
      </c>
      <c r="G20" s="12">
        <f t="shared" si="1"/>
        <v>1.1</v>
      </c>
      <c r="H20" s="28">
        <f t="shared" si="2"/>
        <v>1.1</v>
      </c>
      <c r="I20" s="24">
        <f aca="true" t="shared" si="5" ref="I20:I25">C20+E20</f>
        <v>0.06319729189136475</v>
      </c>
    </row>
    <row r="21" spans="1:9" ht="12.75">
      <c r="A21" s="10">
        <v>12</v>
      </c>
      <c r="B21" s="11">
        <v>1.2</v>
      </c>
      <c r="C21" s="12">
        <v>0.02</v>
      </c>
      <c r="D21" s="23">
        <f t="shared" si="0"/>
        <v>2.795501344312449</v>
      </c>
      <c r="E21" s="24">
        <f t="shared" si="3"/>
        <v>0.058548843242615875</v>
      </c>
      <c r="F21" s="23">
        <f t="shared" si="4"/>
        <v>14.795501344312449</v>
      </c>
      <c r="G21" s="12">
        <f t="shared" si="1"/>
        <v>1.2</v>
      </c>
      <c r="H21" s="28">
        <f t="shared" si="2"/>
        <v>1.2</v>
      </c>
      <c r="I21" s="24">
        <f t="shared" si="5"/>
        <v>0.07854884324261588</v>
      </c>
    </row>
    <row r="22" spans="1:9" ht="12.75">
      <c r="A22" s="10">
        <v>14</v>
      </c>
      <c r="B22" s="11">
        <v>1.22</v>
      </c>
      <c r="C22" s="12">
        <v>0.03</v>
      </c>
      <c r="D22" s="23">
        <f t="shared" si="0"/>
        <v>2.8420930333843235</v>
      </c>
      <c r="E22" s="24">
        <f t="shared" si="3"/>
        <v>0.06051673491827047</v>
      </c>
      <c r="F22" s="23">
        <f t="shared" si="4"/>
        <v>16.842093033384323</v>
      </c>
      <c r="G22" s="12">
        <f t="shared" si="1"/>
        <v>1.22</v>
      </c>
      <c r="H22" s="28">
        <f t="shared" si="2"/>
        <v>1.22</v>
      </c>
      <c r="I22" s="24">
        <f t="shared" si="5"/>
        <v>0.09051673491827048</v>
      </c>
    </row>
    <row r="23" spans="1:9" ht="12.75">
      <c r="A23" s="10">
        <v>16</v>
      </c>
      <c r="B23" s="11">
        <v>1.2</v>
      </c>
      <c r="C23" s="12">
        <v>0.05</v>
      </c>
      <c r="D23" s="23">
        <f t="shared" si="0"/>
        <v>2.795501344312449</v>
      </c>
      <c r="E23" s="24">
        <f t="shared" si="3"/>
        <v>0.058548843242615875</v>
      </c>
      <c r="F23" s="23">
        <f t="shared" si="4"/>
        <v>18.79550134431245</v>
      </c>
      <c r="G23" s="12">
        <f t="shared" si="1"/>
        <v>1.2</v>
      </c>
      <c r="H23" s="28">
        <f t="shared" si="2"/>
        <v>1.2</v>
      </c>
      <c r="I23" s="24">
        <f t="shared" si="5"/>
        <v>0.10854884324261588</v>
      </c>
    </row>
    <row r="24" spans="1:9" ht="12.75">
      <c r="A24" s="65">
        <v>18</v>
      </c>
      <c r="B24" s="66">
        <v>1.15</v>
      </c>
      <c r="C24" s="67">
        <v>0.07</v>
      </c>
      <c r="D24" s="23">
        <f t="shared" si="0"/>
        <v>2.679022121632764</v>
      </c>
      <c r="E24" s="24">
        <f t="shared" si="3"/>
        <v>0.05377142026969409</v>
      </c>
      <c r="F24" s="23">
        <f t="shared" si="4"/>
        <v>20.679022121632762</v>
      </c>
      <c r="G24" s="67">
        <f t="shared" si="1"/>
        <v>1.15</v>
      </c>
      <c r="H24" s="68">
        <f t="shared" si="2"/>
        <v>1.15</v>
      </c>
      <c r="I24" s="24">
        <f t="shared" si="5"/>
        <v>0.1237714202696941</v>
      </c>
    </row>
    <row r="25" spans="1:9" ht="12.75">
      <c r="A25" s="13">
        <v>20</v>
      </c>
      <c r="B25" s="14">
        <v>1.1</v>
      </c>
      <c r="C25" s="15">
        <v>0.08</v>
      </c>
      <c r="D25" s="25">
        <f t="shared" si="0"/>
        <v>2.5625428989530787</v>
      </c>
      <c r="E25" s="26">
        <f t="shared" si="3"/>
        <v>0.04919729189136474</v>
      </c>
      <c r="F25" s="23">
        <f t="shared" si="4"/>
        <v>22.56254289895308</v>
      </c>
      <c r="G25" s="15">
        <f t="shared" si="1"/>
        <v>1.1</v>
      </c>
      <c r="H25" s="29">
        <f t="shared" si="2"/>
        <v>1.1</v>
      </c>
      <c r="I25" s="26">
        <f t="shared" si="5"/>
        <v>0.12919729189136475</v>
      </c>
    </row>
    <row r="44" ht="12.75">
      <c r="A44" s="1" t="s">
        <v>40</v>
      </c>
    </row>
    <row r="45" ht="12.75">
      <c r="A45" t="s">
        <v>41</v>
      </c>
    </row>
    <row r="46" spans="3:5" ht="12.75">
      <c r="C46" s="5" t="s">
        <v>48</v>
      </c>
      <c r="D46" t="s">
        <v>44</v>
      </c>
      <c r="E46" s="20" t="s">
        <v>43</v>
      </c>
    </row>
    <row r="47" spans="1:5" ht="12.75">
      <c r="A47" t="s">
        <v>42</v>
      </c>
      <c r="C47">
        <f>Dati!B12</f>
        <v>0.15</v>
      </c>
      <c r="D47">
        <f>Dati!B15</f>
        <v>7.17</v>
      </c>
      <c r="E47" s="20">
        <f>C47*D47/S</f>
        <v>0.010611741489886532</v>
      </c>
    </row>
    <row r="48" spans="1:5" ht="12.75">
      <c r="A48" t="s">
        <v>45</v>
      </c>
      <c r="C48">
        <f>Dati!B13</f>
        <v>0.08</v>
      </c>
      <c r="D48">
        <f>2*Dati!B16</f>
        <v>2.1</v>
      </c>
      <c r="E48" s="20">
        <f>C48*D48/S</f>
        <v>0.0016576221016280218</v>
      </c>
    </row>
    <row r="49" spans="1:5" ht="12.75">
      <c r="A49" t="s">
        <v>46</v>
      </c>
      <c r="C49">
        <f>Dati!B14</f>
        <v>0.08</v>
      </c>
      <c r="D49">
        <f>Dati!B17</f>
        <v>45.67</v>
      </c>
      <c r="E49" s="20">
        <f>C49*D49/S</f>
        <v>0.03604933399111989</v>
      </c>
    </row>
    <row r="51" spans="3:5" ht="12.75">
      <c r="C51" t="s">
        <v>47</v>
      </c>
      <c r="E51" s="20">
        <f>SUM(E47:E49)</f>
        <v>0.04831869758263444</v>
      </c>
    </row>
    <row r="53" spans="1:3" ht="12.75">
      <c r="A53" s="74" t="s">
        <v>51</v>
      </c>
      <c r="B53" s="76"/>
      <c r="C53" s="75"/>
    </row>
    <row r="54" spans="1:3" ht="12.75">
      <c r="A54" s="69" t="s">
        <v>17</v>
      </c>
      <c r="B54" s="69" t="s">
        <v>49</v>
      </c>
      <c r="C54" s="12" t="s">
        <v>50</v>
      </c>
    </row>
    <row r="55" spans="1:3" ht="12.75">
      <c r="A55" s="70">
        <f>H15</f>
        <v>-0.6</v>
      </c>
      <c r="B55" s="72">
        <f>I15</f>
        <v>0.024637210810653967</v>
      </c>
      <c r="C55" s="24">
        <f aca="true" t="shared" si="6" ref="C55:C65">B55+$E$51</f>
        <v>0.07295590839328842</v>
      </c>
    </row>
    <row r="56" spans="1:3" ht="12.75">
      <c r="A56" s="70">
        <f aca="true" t="shared" si="7" ref="A56:A65">H16</f>
        <v>-0.2</v>
      </c>
      <c r="B56" s="72">
        <f aca="true" t="shared" si="8" ref="B56:B65">I16</f>
        <v>0.00962635675673933</v>
      </c>
      <c r="C56" s="24">
        <f t="shared" si="6"/>
        <v>0.057945054339373775</v>
      </c>
    </row>
    <row r="57" spans="1:3" ht="12.75">
      <c r="A57" s="70">
        <f t="shared" si="7"/>
        <v>0.2</v>
      </c>
      <c r="B57" s="72">
        <f t="shared" si="8"/>
        <v>0.00932635675673933</v>
      </c>
      <c r="C57" s="24">
        <f t="shared" si="6"/>
        <v>0.05764505433937377</v>
      </c>
    </row>
    <row r="58" spans="1:3" ht="12.75">
      <c r="A58" s="70">
        <f t="shared" si="7"/>
        <v>0.6</v>
      </c>
      <c r="B58" s="72">
        <f t="shared" si="8"/>
        <v>0.02313721081065397</v>
      </c>
      <c r="C58" s="24">
        <f t="shared" si="6"/>
        <v>0.07145590839328841</v>
      </c>
    </row>
    <row r="59" spans="1:3" ht="12.75">
      <c r="A59" s="70">
        <f t="shared" si="7"/>
        <v>0.95</v>
      </c>
      <c r="B59" s="72">
        <f t="shared" si="8"/>
        <v>0.04869467432393114</v>
      </c>
      <c r="C59" s="24">
        <f t="shared" si="6"/>
        <v>0.09701337190656559</v>
      </c>
    </row>
    <row r="60" spans="1:3" ht="12.75">
      <c r="A60" s="70">
        <f t="shared" si="7"/>
        <v>1.1</v>
      </c>
      <c r="B60" s="72">
        <f t="shared" si="8"/>
        <v>0.06319729189136475</v>
      </c>
      <c r="C60" s="24">
        <f t="shared" si="6"/>
        <v>0.11151598947399918</v>
      </c>
    </row>
    <row r="61" spans="1:3" ht="12.75">
      <c r="A61" s="70">
        <f t="shared" si="7"/>
        <v>1.2</v>
      </c>
      <c r="B61" s="72">
        <f t="shared" si="8"/>
        <v>0.07854884324261588</v>
      </c>
      <c r="C61" s="24">
        <f t="shared" si="6"/>
        <v>0.1268675408252503</v>
      </c>
    </row>
    <row r="62" spans="1:3" ht="12.75">
      <c r="A62" s="70">
        <f t="shared" si="7"/>
        <v>1.22</v>
      </c>
      <c r="B62" s="72">
        <f t="shared" si="8"/>
        <v>0.09051673491827048</v>
      </c>
      <c r="C62" s="24">
        <f t="shared" si="6"/>
        <v>0.1388354325009049</v>
      </c>
    </row>
    <row r="63" spans="1:3" ht="12.75">
      <c r="A63" s="70">
        <f t="shared" si="7"/>
        <v>1.2</v>
      </c>
      <c r="B63" s="72">
        <f t="shared" si="8"/>
        <v>0.10854884324261588</v>
      </c>
      <c r="C63" s="24">
        <f t="shared" si="6"/>
        <v>0.1568675408252503</v>
      </c>
    </row>
    <row r="64" spans="1:3" ht="12.75">
      <c r="A64" s="70">
        <f t="shared" si="7"/>
        <v>1.15</v>
      </c>
      <c r="B64" s="72">
        <f t="shared" si="8"/>
        <v>0.1237714202696941</v>
      </c>
      <c r="C64" s="24">
        <f t="shared" si="6"/>
        <v>0.17209011785232853</v>
      </c>
    </row>
    <row r="65" spans="1:3" ht="12.75">
      <c r="A65" s="71">
        <f t="shared" si="7"/>
        <v>1.1</v>
      </c>
      <c r="B65" s="73">
        <f t="shared" si="8"/>
        <v>0.12919729189136475</v>
      </c>
      <c r="C65" s="26">
        <f t="shared" si="6"/>
        <v>0.1775159894739992</v>
      </c>
    </row>
    <row r="66" spans="1:3" ht="12.75">
      <c r="A66" s="10"/>
      <c r="B66" s="30"/>
      <c r="C66" s="24"/>
    </row>
    <row r="82" ht="12.75">
      <c r="A82" s="1" t="s">
        <v>64</v>
      </c>
    </row>
    <row r="83" spans="1:5" s="49" customFormat="1" ht="12.75">
      <c r="A83" s="49" t="s">
        <v>65</v>
      </c>
      <c r="B83" s="49" t="s">
        <v>66</v>
      </c>
      <c r="C83" s="49" t="s">
        <v>67</v>
      </c>
      <c r="D83" s="48"/>
      <c r="E83" s="48"/>
    </row>
    <row r="84" spans="1:3" ht="12.75">
      <c r="A84" s="3">
        <f aca="true" t="shared" si="9" ref="A84:A89">A55</f>
        <v>-0.6</v>
      </c>
      <c r="B84" s="3">
        <f aca="true" t="shared" si="10" ref="B84:B89">A84^2</f>
        <v>0.36</v>
      </c>
      <c r="C84" s="20">
        <f aca="true" t="shared" si="11" ref="C84:C89">C55</f>
        <v>0.07295590839328842</v>
      </c>
    </row>
    <row r="85" spans="1:3" ht="12.75">
      <c r="A85" s="3">
        <f t="shared" si="9"/>
        <v>-0.2</v>
      </c>
      <c r="B85" s="3">
        <f t="shared" si="10"/>
        <v>0.04000000000000001</v>
      </c>
      <c r="C85" s="20">
        <f t="shared" si="11"/>
        <v>0.057945054339373775</v>
      </c>
    </row>
    <row r="86" spans="1:3" ht="12.75">
      <c r="A86" s="3">
        <f t="shared" si="9"/>
        <v>0.2</v>
      </c>
      <c r="B86" s="3">
        <f t="shared" si="10"/>
        <v>0.04000000000000001</v>
      </c>
      <c r="C86" s="20">
        <f t="shared" si="11"/>
        <v>0.05764505433937377</v>
      </c>
    </row>
    <row r="87" spans="1:3" ht="12.75">
      <c r="A87" s="3">
        <f t="shared" si="9"/>
        <v>0.6</v>
      </c>
      <c r="B87" s="3">
        <f t="shared" si="10"/>
        <v>0.36</v>
      </c>
      <c r="C87" s="20">
        <f t="shared" si="11"/>
        <v>0.07145590839328841</v>
      </c>
    </row>
    <row r="88" spans="1:3" ht="12.75">
      <c r="A88" s="3">
        <f t="shared" si="9"/>
        <v>0.95</v>
      </c>
      <c r="B88" s="3">
        <f t="shared" si="10"/>
        <v>0.9025</v>
      </c>
      <c r="C88" s="20">
        <f t="shared" si="11"/>
        <v>0.09701337190656559</v>
      </c>
    </row>
    <row r="89" spans="1:3" ht="12.75">
      <c r="A89" s="3">
        <f t="shared" si="9"/>
        <v>1.1</v>
      </c>
      <c r="B89" s="3">
        <f t="shared" si="10"/>
        <v>1.2100000000000002</v>
      </c>
      <c r="C89" s="20">
        <f t="shared" si="11"/>
        <v>0.11151598947399918</v>
      </c>
    </row>
    <row r="95" ht="12.75">
      <c r="A95" t="s">
        <v>68</v>
      </c>
    </row>
    <row r="96" spans="1:2" ht="12.75">
      <c r="A96" t="s">
        <v>27</v>
      </c>
      <c r="B96">
        <v>0.056</v>
      </c>
    </row>
    <row r="97" spans="1:2" ht="12.75">
      <c r="A97" t="s">
        <v>69</v>
      </c>
      <c r="B97">
        <v>0.0475</v>
      </c>
    </row>
    <row r="98" ht="12.75">
      <c r="A98" t="s">
        <v>70</v>
      </c>
    </row>
    <row r="99" spans="1:3" ht="12.75">
      <c r="A99" s="49" t="s">
        <v>65</v>
      </c>
      <c r="B99" s="49" t="s">
        <v>67</v>
      </c>
      <c r="C99" s="50" t="s">
        <v>71</v>
      </c>
    </row>
    <row r="100" spans="1:3" ht="12.75">
      <c r="A100">
        <f aca="true" t="shared" si="12" ref="A100:A105">A84</f>
        <v>-0.6</v>
      </c>
      <c r="B100" s="19">
        <f aca="true" t="shared" si="13" ref="B100:B105">C84</f>
        <v>0.07295590839328842</v>
      </c>
      <c r="C100" s="20">
        <f aca="true" t="shared" si="14" ref="C100:C105">0.056+0.0475*A100^2</f>
        <v>0.0731</v>
      </c>
    </row>
    <row r="101" spans="1:3" ht="12.75">
      <c r="A101">
        <f t="shared" si="12"/>
        <v>-0.2</v>
      </c>
      <c r="B101" s="19">
        <f t="shared" si="13"/>
        <v>0.057945054339373775</v>
      </c>
      <c r="C101" s="20">
        <f t="shared" si="14"/>
        <v>0.0579</v>
      </c>
    </row>
    <row r="102" spans="1:3" ht="12.75">
      <c r="A102">
        <f t="shared" si="12"/>
        <v>0.2</v>
      </c>
      <c r="B102" s="19">
        <f t="shared" si="13"/>
        <v>0.05764505433937377</v>
      </c>
      <c r="C102" s="20">
        <f t="shared" si="14"/>
        <v>0.0579</v>
      </c>
    </row>
    <row r="103" spans="1:3" ht="12.75">
      <c r="A103">
        <f t="shared" si="12"/>
        <v>0.6</v>
      </c>
      <c r="B103" s="19">
        <f t="shared" si="13"/>
        <v>0.07145590839328841</v>
      </c>
      <c r="C103" s="20">
        <f t="shared" si="14"/>
        <v>0.0731</v>
      </c>
    </row>
    <row r="104" spans="1:3" ht="12.75">
      <c r="A104">
        <f t="shared" si="12"/>
        <v>0.95</v>
      </c>
      <c r="B104" s="19">
        <f t="shared" si="13"/>
        <v>0.09701337190656559</v>
      </c>
      <c r="C104" s="20">
        <f t="shared" si="14"/>
        <v>0.09886875</v>
      </c>
    </row>
    <row r="105" spans="1:3" ht="12.75">
      <c r="A105">
        <f t="shared" si="12"/>
        <v>1.1</v>
      </c>
      <c r="B105" s="19">
        <f t="shared" si="13"/>
        <v>0.11151598947399918</v>
      </c>
      <c r="C105" s="20">
        <f t="shared" si="14"/>
        <v>0.11347500000000002</v>
      </c>
    </row>
    <row r="106" ht="12.75">
      <c r="B106" s="19"/>
    </row>
  </sheetData>
  <mergeCells count="5">
    <mergeCell ref="H13:I13"/>
    <mergeCell ref="A53:C53"/>
    <mergeCell ref="A13:C13"/>
    <mergeCell ref="D13:E13"/>
    <mergeCell ref="F13:G1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6"/>
  <sheetViews>
    <sheetView workbookViewId="0" topLeftCell="A47">
      <selection activeCell="B20" sqref="B20"/>
    </sheetView>
  </sheetViews>
  <sheetFormatPr defaultColWidth="9.140625" defaultRowHeight="12.75"/>
  <cols>
    <col min="1" max="1" width="10.421875" style="0" customWidth="1"/>
    <col min="3" max="3" width="11.28125" style="0" customWidth="1"/>
    <col min="4" max="4" width="16.28125" style="0" customWidth="1"/>
    <col min="5" max="5" width="12.7109375" style="0" customWidth="1"/>
    <col min="6" max="7" width="16.421875" style="0" customWidth="1"/>
    <col min="9" max="9" width="10.8515625" style="0" customWidth="1"/>
    <col min="10" max="10" width="9.57421875" style="0" bestFit="1" customWidth="1"/>
    <col min="11" max="11" width="9.57421875" style="0" customWidth="1"/>
    <col min="13" max="13" width="10.7109375" style="0" customWidth="1"/>
    <col min="15" max="15" width="11.00390625" style="0" customWidth="1"/>
  </cols>
  <sheetData>
    <row r="1" spans="1:9" ht="12.75">
      <c r="A1" s="36" t="s">
        <v>58</v>
      </c>
      <c r="B1" s="38"/>
      <c r="C1" s="38"/>
      <c r="D1" s="39"/>
      <c r="E1" s="39"/>
      <c r="F1" s="40"/>
      <c r="I1" s="3"/>
    </row>
    <row r="2" spans="1:9" ht="12.75">
      <c r="A2" s="37">
        <v>1</v>
      </c>
      <c r="B2" s="35" t="s">
        <v>102</v>
      </c>
      <c r="C2" s="35"/>
      <c r="D2" s="41"/>
      <c r="E2" s="41"/>
      <c r="F2" s="42"/>
      <c r="I2" s="3"/>
    </row>
    <row r="3" spans="1:9" ht="12.75">
      <c r="A3" s="37">
        <v>2</v>
      </c>
      <c r="B3" s="43" t="s">
        <v>105</v>
      </c>
      <c r="C3" s="35"/>
      <c r="D3" s="41"/>
      <c r="E3" s="41"/>
      <c r="F3" s="42"/>
      <c r="I3" s="3"/>
    </row>
    <row r="4" spans="1:9" ht="12.75">
      <c r="A4" s="44">
        <v>3</v>
      </c>
      <c r="B4" s="60" t="s">
        <v>107</v>
      </c>
      <c r="C4" s="45"/>
      <c r="D4" s="46"/>
      <c r="E4" s="46"/>
      <c r="F4" s="47"/>
      <c r="I4" s="3"/>
    </row>
    <row r="5" ht="12.75">
      <c r="A5" s="1"/>
    </row>
    <row r="6" ht="12.75">
      <c r="A6" s="1" t="s">
        <v>103</v>
      </c>
    </row>
    <row r="7" ht="12.75">
      <c r="A7" s="5" t="s">
        <v>99</v>
      </c>
    </row>
    <row r="13" spans="1:9" ht="12.75">
      <c r="A13" t="s">
        <v>100</v>
      </c>
      <c r="D13" s="51"/>
      <c r="E13" s="51"/>
      <c r="F13" s="52"/>
      <c r="G13" s="52"/>
      <c r="H13" s="52"/>
      <c r="I13" s="52"/>
    </row>
    <row r="14" spans="4:9" ht="12.75">
      <c r="D14" s="51"/>
      <c r="E14" s="51"/>
      <c r="F14" s="52"/>
      <c r="G14" s="52"/>
      <c r="H14" s="52"/>
      <c r="I14" s="52"/>
    </row>
    <row r="15" spans="4:9" ht="12.75">
      <c r="D15" s="51"/>
      <c r="E15" s="51"/>
      <c r="F15" s="52"/>
      <c r="G15" s="52"/>
      <c r="H15" s="52"/>
      <c r="I15" s="52"/>
    </row>
    <row r="16" spans="4:9" ht="12.75">
      <c r="D16" s="59" t="s">
        <v>101</v>
      </c>
      <c r="E16" s="51"/>
      <c r="F16" s="52"/>
      <c r="G16" s="52"/>
      <c r="H16" s="52"/>
      <c r="I16" s="52"/>
    </row>
    <row r="17" spans="4:9" ht="12.75">
      <c r="D17" s="51"/>
      <c r="E17" s="51"/>
      <c r="F17" s="52"/>
      <c r="G17" s="52"/>
      <c r="H17" s="52"/>
      <c r="I17" s="52"/>
    </row>
    <row r="18" spans="4:9" ht="12.75">
      <c r="D18" s="51"/>
      <c r="E18" s="51"/>
      <c r="F18" s="52"/>
      <c r="G18" s="52"/>
      <c r="H18" s="52"/>
      <c r="I18" s="52"/>
    </row>
    <row r="19" spans="1:9" ht="12.75">
      <c r="A19" s="52" t="s">
        <v>65</v>
      </c>
      <c r="B19" s="3" t="s">
        <v>72</v>
      </c>
      <c r="C19" s="3" t="s">
        <v>67</v>
      </c>
      <c r="D19" s="51" t="s">
        <v>75</v>
      </c>
      <c r="E19" s="20" t="s">
        <v>74</v>
      </c>
      <c r="F19" s="52" t="s">
        <v>73</v>
      </c>
      <c r="H19" t="s">
        <v>72</v>
      </c>
      <c r="I19" t="s">
        <v>76</v>
      </c>
    </row>
    <row r="20" spans="1:9" ht="12.75">
      <c r="A20" s="52">
        <v>1.15</v>
      </c>
      <c r="B20" s="52"/>
      <c r="C20" s="20">
        <f>'Polare Velivolo'!C65</f>
        <v>0.1775159894739992</v>
      </c>
      <c r="D20" s="52"/>
      <c r="E20" s="20"/>
      <c r="F20" s="52"/>
      <c r="H20" s="53">
        <f>B20</f>
        <v>0</v>
      </c>
      <c r="I20" s="64">
        <f>D20</f>
        <v>0</v>
      </c>
    </row>
    <row r="21" spans="1:9" ht="12.75">
      <c r="A21" s="52">
        <v>1.17</v>
      </c>
      <c r="B21" s="52"/>
      <c r="C21" s="20">
        <f>'Polare Velivolo'!C64</f>
        <v>0.17209011785232853</v>
      </c>
      <c r="D21" s="52"/>
      <c r="E21" s="20"/>
      <c r="F21" s="52"/>
      <c r="H21" s="53">
        <f aca="true" t="shared" si="0" ref="H21:H32">B21</f>
        <v>0</v>
      </c>
      <c r="I21" s="64">
        <f aca="true" t="shared" si="1" ref="I21:I32">D21</f>
        <v>0</v>
      </c>
    </row>
    <row r="22" spans="1:9" ht="12.75">
      <c r="A22" s="52">
        <v>1.2</v>
      </c>
      <c r="B22" s="52"/>
      <c r="C22" s="20">
        <f>'Polare Velivolo'!C63</f>
        <v>0.1568675408252503</v>
      </c>
      <c r="D22" s="52"/>
      <c r="E22" s="20"/>
      <c r="F22" s="52"/>
      <c r="H22" s="53">
        <f t="shared" si="0"/>
        <v>0</v>
      </c>
      <c r="I22" s="64">
        <f t="shared" si="1"/>
        <v>0</v>
      </c>
    </row>
    <row r="23" spans="1:9" ht="12.75">
      <c r="A23" s="52">
        <v>1.22</v>
      </c>
      <c r="B23" s="52"/>
      <c r="C23" s="20">
        <f>'Polare Velivolo'!C62</f>
        <v>0.1388354325009049</v>
      </c>
      <c r="D23" s="52"/>
      <c r="E23" s="20"/>
      <c r="F23" s="52"/>
      <c r="H23" s="53">
        <f t="shared" si="0"/>
        <v>0</v>
      </c>
      <c r="I23" s="64">
        <f t="shared" si="1"/>
        <v>0</v>
      </c>
    </row>
    <row r="24" spans="1:9" ht="12.75">
      <c r="A24" s="52">
        <v>1.2</v>
      </c>
      <c r="B24" s="52"/>
      <c r="C24" s="20">
        <f>'Polare Velivolo'!C61</f>
        <v>0.1268675408252503</v>
      </c>
      <c r="D24" s="52"/>
      <c r="E24" s="20"/>
      <c r="F24" s="52"/>
      <c r="H24" s="53">
        <f t="shared" si="0"/>
        <v>0</v>
      </c>
      <c r="I24" s="64">
        <f t="shared" si="1"/>
        <v>0</v>
      </c>
    </row>
    <row r="25" spans="1:9" ht="12.75">
      <c r="A25" s="52">
        <v>1.1</v>
      </c>
      <c r="B25" s="52"/>
      <c r="C25" s="20">
        <f>'Polare Velivolo'!C60</f>
        <v>0.11151598947399918</v>
      </c>
      <c r="D25" s="52"/>
      <c r="E25" s="20"/>
      <c r="F25" s="52"/>
      <c r="H25" s="53">
        <f t="shared" si="0"/>
        <v>0</v>
      </c>
      <c r="I25" s="64">
        <f t="shared" si="1"/>
        <v>0</v>
      </c>
    </row>
    <row r="26" spans="1:9" ht="12.75">
      <c r="A26" s="52">
        <v>0.95</v>
      </c>
      <c r="B26" s="52"/>
      <c r="C26" s="20">
        <f>'Polare Velivolo'!C59</f>
        <v>0.09701337190656559</v>
      </c>
      <c r="D26" s="52"/>
      <c r="E26" s="20"/>
      <c r="F26" s="52"/>
      <c r="H26" s="53">
        <f t="shared" si="0"/>
        <v>0</v>
      </c>
      <c r="I26" s="64">
        <f t="shared" si="1"/>
        <v>0</v>
      </c>
    </row>
    <row r="27" spans="1:9" ht="12.75">
      <c r="A27" s="52">
        <v>0.8</v>
      </c>
      <c r="B27" s="52"/>
      <c r="C27" s="20">
        <f aca="true" t="shared" si="2" ref="C27:C33">0.056+0.0475*A27^2</f>
        <v>0.0864</v>
      </c>
      <c r="D27" s="52"/>
      <c r="E27" s="20"/>
      <c r="F27" s="52"/>
      <c r="H27" s="53">
        <f t="shared" si="0"/>
        <v>0</v>
      </c>
      <c r="I27" s="64">
        <f t="shared" si="1"/>
        <v>0</v>
      </c>
    </row>
    <row r="28" spans="1:9" ht="12.75">
      <c r="A28" s="52">
        <v>0.6</v>
      </c>
      <c r="B28" s="52"/>
      <c r="C28" s="20">
        <f t="shared" si="2"/>
        <v>0.0731</v>
      </c>
      <c r="D28" s="52"/>
      <c r="E28" s="20"/>
      <c r="F28" s="52"/>
      <c r="H28" s="53">
        <f t="shared" si="0"/>
        <v>0</v>
      </c>
      <c r="I28" s="64">
        <f t="shared" si="1"/>
        <v>0</v>
      </c>
    </row>
    <row r="29" spans="1:9" ht="12.75">
      <c r="A29" s="52">
        <v>0.5</v>
      </c>
      <c r="B29" s="52"/>
      <c r="C29" s="20">
        <f t="shared" si="2"/>
        <v>0.067875</v>
      </c>
      <c r="D29" s="52"/>
      <c r="E29" s="20"/>
      <c r="F29" s="52"/>
      <c r="H29" s="53">
        <f t="shared" si="0"/>
        <v>0</v>
      </c>
      <c r="I29" s="64">
        <f t="shared" si="1"/>
        <v>0</v>
      </c>
    </row>
    <row r="30" spans="1:9" ht="12.75">
      <c r="A30" s="52">
        <v>0.4</v>
      </c>
      <c r="B30" s="52"/>
      <c r="C30" s="20">
        <f t="shared" si="2"/>
        <v>0.0636</v>
      </c>
      <c r="D30" s="52"/>
      <c r="E30" s="20"/>
      <c r="F30" s="52"/>
      <c r="H30" s="53">
        <f t="shared" si="0"/>
        <v>0</v>
      </c>
      <c r="I30" s="64">
        <f t="shared" si="1"/>
        <v>0</v>
      </c>
    </row>
    <row r="31" spans="1:9" ht="12.75">
      <c r="A31" s="52">
        <v>0.3</v>
      </c>
      <c r="B31" s="52"/>
      <c r="C31" s="20">
        <f t="shared" si="2"/>
        <v>0.060275</v>
      </c>
      <c r="D31" s="52"/>
      <c r="E31" s="20"/>
      <c r="F31" s="52"/>
      <c r="H31" s="53">
        <f t="shared" si="0"/>
        <v>0</v>
      </c>
      <c r="I31" s="64">
        <f t="shared" si="1"/>
        <v>0</v>
      </c>
    </row>
    <row r="32" spans="1:9" ht="12.75">
      <c r="A32" s="52">
        <v>0.2</v>
      </c>
      <c r="B32" s="52"/>
      <c r="C32" s="20">
        <f t="shared" si="2"/>
        <v>0.0579</v>
      </c>
      <c r="D32" s="52"/>
      <c r="E32" s="20"/>
      <c r="F32" s="52"/>
      <c r="H32" s="53">
        <f t="shared" si="0"/>
        <v>0</v>
      </c>
      <c r="I32" s="64">
        <f t="shared" si="1"/>
        <v>0</v>
      </c>
    </row>
    <row r="33" spans="1:9" ht="12.75">
      <c r="A33" s="52">
        <v>0.1</v>
      </c>
      <c r="B33" s="52"/>
      <c r="C33" s="20">
        <f t="shared" si="2"/>
        <v>0.056475000000000004</v>
      </c>
      <c r="D33" s="52"/>
      <c r="E33" s="20"/>
      <c r="F33" s="52"/>
      <c r="H33" s="53">
        <f>B33</f>
        <v>0</v>
      </c>
      <c r="I33" s="64">
        <f>D33</f>
        <v>0</v>
      </c>
    </row>
    <row r="52" ht="12.75">
      <c r="A52" s="1" t="s">
        <v>104</v>
      </c>
    </row>
    <row r="54" ht="12.75">
      <c r="A54" t="s">
        <v>77</v>
      </c>
    </row>
    <row r="60" ht="12.75">
      <c r="A60" t="s">
        <v>78</v>
      </c>
    </row>
    <row r="69" spans="1:16" ht="12.75">
      <c r="A69" s="55" t="s">
        <v>79</v>
      </c>
      <c r="B69" s="55">
        <v>0</v>
      </c>
      <c r="C69" s="55"/>
      <c r="D69" s="55">
        <v>2000</v>
      </c>
      <c r="E69" s="55"/>
      <c r="F69" s="55">
        <v>4000</v>
      </c>
      <c r="G69" s="55"/>
      <c r="H69" s="55">
        <v>6000</v>
      </c>
      <c r="I69" s="55"/>
      <c r="J69" s="55">
        <v>8000</v>
      </c>
      <c r="K69" s="55"/>
      <c r="L69" s="55">
        <v>10000</v>
      </c>
      <c r="M69" s="55"/>
      <c r="N69" s="55"/>
      <c r="O69" s="55"/>
      <c r="P69" s="55"/>
    </row>
    <row r="70" spans="1:16" ht="12.75">
      <c r="A70" s="56" t="s">
        <v>80</v>
      </c>
      <c r="B70" s="55">
        <f>(1-2.55*10^-5*B69)^4.258</f>
        <v>1</v>
      </c>
      <c r="C70" s="55"/>
      <c r="D70" s="55">
        <f>(1-2.255*10^-5*D69)^4.257</f>
        <v>0.8216384449315648</v>
      </c>
      <c r="E70" s="55"/>
      <c r="F70" s="55">
        <f>(1-2.255*10^-5*F69)^4.257</f>
        <v>0.6687023272062925</v>
      </c>
      <c r="G70" s="55"/>
      <c r="H70" s="55">
        <f>(1-2.255*10^-5*H69)^4.257</f>
        <v>0.5385626842390816</v>
      </c>
      <c r="I70" s="55"/>
      <c r="J70" s="55">
        <f>(1-2.255*10^-5*J69)^4.257</f>
        <v>0.4287493750286225</v>
      </c>
      <c r="K70" s="55"/>
      <c r="L70" s="55">
        <f>(1-2.255*10^-5*L69)^4.257</f>
        <v>0.3369490171094811</v>
      </c>
      <c r="M70" s="55"/>
      <c r="N70" s="55"/>
      <c r="O70" s="55"/>
      <c r="P70" s="55"/>
    </row>
    <row r="71" spans="1:16" ht="12.75">
      <c r="A71" s="57" t="s">
        <v>76</v>
      </c>
      <c r="B71" s="11" t="s">
        <v>81</v>
      </c>
      <c r="C71" s="11" t="s">
        <v>91</v>
      </c>
      <c r="D71" s="11" t="s">
        <v>82</v>
      </c>
      <c r="E71" s="11" t="s">
        <v>87</v>
      </c>
      <c r="F71" s="11" t="s">
        <v>83</v>
      </c>
      <c r="G71" s="11" t="s">
        <v>92</v>
      </c>
      <c r="H71" s="11" t="s">
        <v>84</v>
      </c>
      <c r="I71" s="11" t="s">
        <v>90</v>
      </c>
      <c r="J71" s="11" t="s">
        <v>85</v>
      </c>
      <c r="K71" s="11" t="s">
        <v>89</v>
      </c>
      <c r="L71" s="11" t="s">
        <v>86</v>
      </c>
      <c r="M71" s="11" t="s">
        <v>88</v>
      </c>
      <c r="N71" s="11"/>
      <c r="O71" s="11"/>
      <c r="P71" s="55"/>
    </row>
    <row r="72" spans="1:16" ht="12.75">
      <c r="A72" s="58">
        <f>I20</f>
        <v>0</v>
      </c>
      <c r="B72" s="54">
        <f aca="true" t="shared" si="3" ref="B72:B84">H20</f>
        <v>0</v>
      </c>
      <c r="C72" s="54">
        <f>$A72</f>
        <v>0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5"/>
    </row>
    <row r="73" spans="1:16" ht="12.75">
      <c r="A73" s="58">
        <f aca="true" t="shared" si="4" ref="A73:A84">I21</f>
        <v>0</v>
      </c>
      <c r="B73" s="54">
        <f t="shared" si="3"/>
        <v>0</v>
      </c>
      <c r="C73" s="54">
        <f aca="true" t="shared" si="5" ref="C73:C85">$A73</f>
        <v>0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5"/>
    </row>
    <row r="74" spans="1:16" ht="12.75">
      <c r="A74" s="58">
        <f t="shared" si="4"/>
        <v>0</v>
      </c>
      <c r="B74" s="54">
        <f t="shared" si="3"/>
        <v>0</v>
      </c>
      <c r="C74" s="54">
        <f t="shared" si="5"/>
        <v>0</v>
      </c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5"/>
    </row>
    <row r="75" spans="1:16" ht="12.75">
      <c r="A75" s="58">
        <f t="shared" si="4"/>
        <v>0</v>
      </c>
      <c r="B75" s="54">
        <f t="shared" si="3"/>
        <v>0</v>
      </c>
      <c r="C75" s="54">
        <f t="shared" si="5"/>
        <v>0</v>
      </c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5"/>
    </row>
    <row r="76" spans="1:15" ht="12.75">
      <c r="A76" s="58">
        <f t="shared" si="4"/>
        <v>0</v>
      </c>
      <c r="B76" s="54">
        <f t="shared" si="3"/>
        <v>0</v>
      </c>
      <c r="C76" s="54">
        <f t="shared" si="5"/>
        <v>0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</row>
    <row r="77" spans="1:15" ht="12.75">
      <c r="A77" s="58">
        <f t="shared" si="4"/>
        <v>0</v>
      </c>
      <c r="B77" s="54">
        <f t="shared" si="3"/>
        <v>0</v>
      </c>
      <c r="C77" s="54">
        <f t="shared" si="5"/>
        <v>0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</row>
    <row r="78" spans="1:15" ht="12.75">
      <c r="A78" s="58">
        <f t="shared" si="4"/>
        <v>0</v>
      </c>
      <c r="B78" s="54">
        <f t="shared" si="3"/>
        <v>0</v>
      </c>
      <c r="C78" s="54">
        <f t="shared" si="5"/>
        <v>0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</row>
    <row r="79" spans="1:15" ht="12.75">
      <c r="A79" s="58">
        <f t="shared" si="4"/>
        <v>0</v>
      </c>
      <c r="B79" s="54">
        <f t="shared" si="3"/>
        <v>0</v>
      </c>
      <c r="C79" s="54">
        <f t="shared" si="5"/>
        <v>0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</row>
    <row r="80" spans="1:15" ht="12.75">
      <c r="A80" s="58">
        <f t="shared" si="4"/>
        <v>0</v>
      </c>
      <c r="B80" s="54">
        <f t="shared" si="3"/>
        <v>0</v>
      </c>
      <c r="C80" s="54">
        <f t="shared" si="5"/>
        <v>0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</row>
    <row r="81" spans="1:15" ht="12.75">
      <c r="A81" s="58">
        <f t="shared" si="4"/>
        <v>0</v>
      </c>
      <c r="B81" s="54">
        <f t="shared" si="3"/>
        <v>0</v>
      </c>
      <c r="C81" s="54">
        <f t="shared" si="5"/>
        <v>0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</row>
    <row r="82" spans="1:15" ht="12.75">
      <c r="A82" s="58">
        <f t="shared" si="4"/>
        <v>0</v>
      </c>
      <c r="B82" s="54">
        <f t="shared" si="3"/>
        <v>0</v>
      </c>
      <c r="C82" s="54">
        <f t="shared" si="5"/>
        <v>0</v>
      </c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</row>
    <row r="83" spans="1:15" ht="12.75">
      <c r="A83" s="58">
        <f t="shared" si="4"/>
        <v>0</v>
      </c>
      <c r="B83" s="54">
        <f t="shared" si="3"/>
        <v>0</v>
      </c>
      <c r="C83" s="54">
        <f t="shared" si="5"/>
        <v>0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</row>
    <row r="84" spans="1:15" ht="12.75">
      <c r="A84" s="58">
        <f t="shared" si="4"/>
        <v>0</v>
      </c>
      <c r="B84" s="54">
        <f t="shared" si="3"/>
        <v>0</v>
      </c>
      <c r="C84" s="54">
        <f t="shared" si="5"/>
        <v>0</v>
      </c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</row>
    <row r="85" spans="1:15" ht="12.75">
      <c r="A85" s="58">
        <f>I33</f>
        <v>0</v>
      </c>
      <c r="B85" s="54">
        <f>H33</f>
        <v>0</v>
      </c>
      <c r="C85" s="54">
        <f t="shared" si="5"/>
        <v>0</v>
      </c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</row>
    <row r="86" spans="2:3" ht="12.75">
      <c r="B86" s="53"/>
      <c r="C86" s="53"/>
    </row>
    <row r="87" spans="2:3" ht="12.75">
      <c r="B87" s="53"/>
      <c r="C87" s="53"/>
    </row>
    <row r="88" spans="2:3" ht="12.75">
      <c r="B88" s="53"/>
      <c r="C88" s="53"/>
    </row>
    <row r="89" spans="2:3" ht="12.75">
      <c r="B89" s="53"/>
      <c r="C89" s="53"/>
    </row>
    <row r="103" ht="12.75">
      <c r="A103" s="1" t="s">
        <v>106</v>
      </c>
    </row>
    <row r="108" spans="2:13" ht="12.75">
      <c r="B108" t="s">
        <v>81</v>
      </c>
      <c r="C108" s="5" t="s">
        <v>93</v>
      </c>
      <c r="D108" t="s">
        <v>82</v>
      </c>
      <c r="E108" s="5" t="s">
        <v>94</v>
      </c>
      <c r="F108" t="s">
        <v>83</v>
      </c>
      <c r="G108" s="5" t="s">
        <v>95</v>
      </c>
      <c r="H108" t="s">
        <v>84</v>
      </c>
      <c r="I108" s="5" t="s">
        <v>96</v>
      </c>
      <c r="J108" t="s">
        <v>85</v>
      </c>
      <c r="K108" s="5" t="s">
        <v>97</v>
      </c>
      <c r="L108" t="s">
        <v>86</v>
      </c>
      <c r="M108" s="5" t="s">
        <v>98</v>
      </c>
    </row>
    <row r="109" spans="2:13" ht="12.75">
      <c r="B109" s="53">
        <f>B72</f>
        <v>0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</row>
    <row r="110" spans="2:13" ht="12.75">
      <c r="B110" s="53">
        <f aca="true" t="shared" si="6" ref="B110:B122">B73</f>
        <v>0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</row>
    <row r="111" spans="2:13" ht="12.75">
      <c r="B111" s="53">
        <f t="shared" si="6"/>
        <v>0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</row>
    <row r="112" spans="2:13" ht="12.75">
      <c r="B112" s="53">
        <f t="shared" si="6"/>
        <v>0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</row>
    <row r="113" spans="2:13" ht="12.75">
      <c r="B113" s="53">
        <f t="shared" si="6"/>
        <v>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</row>
    <row r="114" spans="2:13" ht="12.75">
      <c r="B114" s="53">
        <f t="shared" si="6"/>
        <v>0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</row>
    <row r="115" spans="2:13" ht="12.75">
      <c r="B115" s="53">
        <f t="shared" si="6"/>
        <v>0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</row>
    <row r="116" spans="2:13" ht="12.75">
      <c r="B116" s="53">
        <f t="shared" si="6"/>
        <v>0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</row>
    <row r="117" spans="2:13" ht="12.75">
      <c r="B117" s="53">
        <f t="shared" si="6"/>
        <v>0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</row>
    <row r="118" spans="2:13" ht="12.75">
      <c r="B118" s="53">
        <f t="shared" si="6"/>
        <v>0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</row>
    <row r="119" spans="2:13" ht="12.75">
      <c r="B119" s="53">
        <f t="shared" si="6"/>
        <v>0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</row>
    <row r="120" spans="2:13" ht="12.75">
      <c r="B120" s="53">
        <f t="shared" si="6"/>
        <v>0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</row>
    <row r="121" spans="2:13" ht="12.75">
      <c r="B121" s="53">
        <f t="shared" si="6"/>
        <v>0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</row>
    <row r="122" spans="2:13" ht="12.75">
      <c r="B122" s="53">
        <f t="shared" si="6"/>
        <v>0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</row>
    <row r="123" spans="2:12" ht="12.75">
      <c r="B123" s="53"/>
      <c r="D123" s="53"/>
      <c r="F123" s="53"/>
      <c r="H123" s="53"/>
      <c r="J123" s="53"/>
      <c r="L123" s="53"/>
    </row>
    <row r="124" spans="4:12" ht="12.75">
      <c r="D124" s="53"/>
      <c r="F124" s="53"/>
      <c r="H124" s="53"/>
      <c r="J124" s="53"/>
      <c r="L124" s="53"/>
    </row>
    <row r="125" spans="4:12" ht="12.75">
      <c r="D125" s="53"/>
      <c r="F125" s="53"/>
      <c r="H125" s="53"/>
      <c r="J125" s="53"/>
      <c r="L125" s="53"/>
    </row>
    <row r="126" spans="4:12" ht="12.75">
      <c r="D126" s="53"/>
      <c r="F126" s="53"/>
      <c r="H126" s="53"/>
      <c r="J126" s="53"/>
      <c r="L126" s="5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81"/>
  <sheetViews>
    <sheetView workbookViewId="0" topLeftCell="A1">
      <selection activeCell="L8" sqref="L8"/>
    </sheetView>
  </sheetViews>
  <sheetFormatPr defaultColWidth="9.140625" defaultRowHeight="12.75"/>
  <sheetData>
    <row r="5" ht="12.75">
      <c r="A5" s="1" t="s">
        <v>110</v>
      </c>
    </row>
    <row r="7" spans="1:13" ht="12.75">
      <c r="A7" s="61" t="s">
        <v>108</v>
      </c>
      <c r="J7" s="3" t="s">
        <v>79</v>
      </c>
      <c r="K7" s="63" t="s">
        <v>80</v>
      </c>
      <c r="L7" s="3" t="s">
        <v>112</v>
      </c>
      <c r="M7" s="3" t="s">
        <v>113</v>
      </c>
    </row>
    <row r="8" spans="1:13" ht="12.75">
      <c r="A8" s="62" t="s">
        <v>109</v>
      </c>
      <c r="J8" s="3">
        <v>0</v>
      </c>
      <c r="K8" s="3">
        <f aca="true" t="shared" si="0" ref="K8:K13">(1-2.255*10^(-5)*J8)^4.258</f>
        <v>1</v>
      </c>
      <c r="L8" s="3">
        <f aca="true" t="shared" si="1" ref="L8:L13">2*Wm0*K8</f>
        <v>2800000</v>
      </c>
      <c r="M8" s="3">
        <f aca="true" t="shared" si="2" ref="M8:M13">L8*eta</f>
        <v>1959999.9999999998</v>
      </c>
    </row>
    <row r="9" spans="10:13" ht="12.75">
      <c r="J9" s="3">
        <v>2000</v>
      </c>
      <c r="K9" s="3">
        <f t="shared" si="0"/>
        <v>0.8216005282964995</v>
      </c>
      <c r="L9" s="3">
        <f t="shared" si="1"/>
        <v>2300481.4792301985</v>
      </c>
      <c r="M9" s="3">
        <f t="shared" si="2"/>
        <v>1610337.035461139</v>
      </c>
    </row>
    <row r="10" spans="10:13" ht="12.75">
      <c r="J10" s="3">
        <v>4000</v>
      </c>
      <c r="K10" s="3">
        <f t="shared" si="0"/>
        <v>0.6686391174394246</v>
      </c>
      <c r="L10" s="3">
        <f t="shared" si="1"/>
        <v>1872189.528830389</v>
      </c>
      <c r="M10" s="3">
        <f t="shared" si="2"/>
        <v>1310532.6701812723</v>
      </c>
    </row>
    <row r="11" spans="10:13" ht="12.75">
      <c r="J11" s="3">
        <v>6000</v>
      </c>
      <c r="K11" s="3">
        <f t="shared" si="0"/>
        <v>0.5384843976433614</v>
      </c>
      <c r="L11" s="3">
        <f t="shared" si="1"/>
        <v>1507756.313401412</v>
      </c>
      <c r="M11" s="3">
        <f t="shared" si="2"/>
        <v>1055429.4193809882</v>
      </c>
    </row>
    <row r="12" spans="10:13" ht="12.75">
      <c r="J12" s="3">
        <v>8000</v>
      </c>
      <c r="K12" s="3">
        <f t="shared" si="0"/>
        <v>0.42866408859928024</v>
      </c>
      <c r="L12" s="3">
        <f t="shared" si="1"/>
        <v>1200259.4480779846</v>
      </c>
      <c r="M12" s="3">
        <f t="shared" si="2"/>
        <v>840181.6136545892</v>
      </c>
    </row>
    <row r="13" spans="10:13" ht="12.75">
      <c r="J13" s="3">
        <v>10000</v>
      </c>
      <c r="K13" s="3">
        <f t="shared" si="0"/>
        <v>0.3368629249602422</v>
      </c>
      <c r="L13" s="3">
        <f t="shared" si="1"/>
        <v>943216.1898886783</v>
      </c>
      <c r="M13" s="3">
        <f t="shared" si="2"/>
        <v>660251.3329220747</v>
      </c>
    </row>
    <row r="14" ht="12.75">
      <c r="A14" s="61" t="s">
        <v>111</v>
      </c>
    </row>
    <row r="29" ht="12.75">
      <c r="A29" s="1" t="s">
        <v>118</v>
      </c>
    </row>
    <row r="30" ht="12.75">
      <c r="A30" t="s">
        <v>114</v>
      </c>
    </row>
    <row r="52" spans="1:3" ht="12.75">
      <c r="A52" t="s">
        <v>79</v>
      </c>
      <c r="B52">
        <v>2000</v>
      </c>
      <c r="C52" t="s">
        <v>5</v>
      </c>
    </row>
    <row r="53" spans="1:2" ht="12.75">
      <c r="A53" s="56" t="s">
        <v>80</v>
      </c>
      <c r="B53" s="55">
        <f>(1-2.255*10^(-5)*B52)^4.258</f>
        <v>0.8216005282964995</v>
      </c>
    </row>
    <row r="55" spans="1:5" ht="12.75">
      <c r="A55" t="s">
        <v>81</v>
      </c>
      <c r="B55" s="5" t="s">
        <v>124</v>
      </c>
      <c r="C55" t="s">
        <v>113</v>
      </c>
      <c r="D55" t="s">
        <v>119</v>
      </c>
      <c r="E55" t="s">
        <v>120</v>
      </c>
    </row>
    <row r="56" spans="1:2" ht="12.75">
      <c r="A56" s="53">
        <f>'Curve R-V e W-V'!B109/SQRT($B$53)</f>
        <v>0</v>
      </c>
      <c r="B56">
        <f>'Curve R-V e W-V'!C109/SQRT($B$53)</f>
        <v>0</v>
      </c>
    </row>
    <row r="57" spans="1:2" ht="12.75">
      <c r="A57" s="53">
        <f>'Curve R-V e W-V'!B110/SQRT($B$53)</f>
        <v>0</v>
      </c>
      <c r="B57">
        <f>'Curve R-V e W-V'!C110/SQRT($B$53)</f>
        <v>0</v>
      </c>
    </row>
    <row r="58" spans="1:2" ht="12.75">
      <c r="A58" s="53">
        <f>'Curve R-V e W-V'!B111/SQRT($B$53)</f>
        <v>0</v>
      </c>
      <c r="B58">
        <f>'Curve R-V e W-V'!C111/SQRT($B$53)</f>
        <v>0</v>
      </c>
    </row>
    <row r="59" spans="1:2" ht="12.75">
      <c r="A59" s="53">
        <f>'Curve R-V e W-V'!B112/SQRT($B$53)</f>
        <v>0</v>
      </c>
      <c r="B59">
        <f>'Curve R-V e W-V'!C112/SQRT($B$53)</f>
        <v>0</v>
      </c>
    </row>
    <row r="60" spans="1:2" ht="12.75">
      <c r="A60" s="53">
        <f>'Curve R-V e W-V'!B113/SQRT($B$53)</f>
        <v>0</v>
      </c>
      <c r="B60">
        <f>'Curve R-V e W-V'!C113/SQRT($B$53)</f>
        <v>0</v>
      </c>
    </row>
    <row r="61" spans="1:2" ht="12.75">
      <c r="A61" s="53">
        <f>'Curve R-V e W-V'!B114/SQRT($B$53)</f>
        <v>0</v>
      </c>
      <c r="B61">
        <f>'Curve R-V e W-V'!C114/SQRT($B$53)</f>
        <v>0</v>
      </c>
    </row>
    <row r="62" spans="1:2" ht="12.75">
      <c r="A62" s="53">
        <f>'Curve R-V e W-V'!B115/SQRT($B$53)</f>
        <v>0</v>
      </c>
      <c r="B62">
        <f>'Curve R-V e W-V'!C115/SQRT($B$53)</f>
        <v>0</v>
      </c>
    </row>
    <row r="63" spans="1:2" ht="12.75">
      <c r="A63" s="53">
        <f>'Curve R-V e W-V'!B116/SQRT($B$53)</f>
        <v>0</v>
      </c>
      <c r="B63">
        <f>'Curve R-V e W-V'!C116/SQRT($B$53)</f>
        <v>0</v>
      </c>
    </row>
    <row r="64" spans="1:2" ht="12.75">
      <c r="A64" s="53">
        <f>'Curve R-V e W-V'!B117/SQRT($B$53)</f>
        <v>0</v>
      </c>
      <c r="B64">
        <f>'Curve R-V e W-V'!C117/SQRT($B$53)</f>
        <v>0</v>
      </c>
    </row>
    <row r="65" spans="1:2" ht="12.75">
      <c r="A65" s="53">
        <f>'Curve R-V e W-V'!B118/SQRT($B$53)</f>
        <v>0</v>
      </c>
      <c r="B65">
        <f>'Curve R-V e W-V'!C118/SQRT($B$53)</f>
        <v>0</v>
      </c>
    </row>
    <row r="66" spans="1:2" ht="12.75">
      <c r="A66" s="53">
        <f>'Curve R-V e W-V'!B119/SQRT($B$53)</f>
        <v>0</v>
      </c>
      <c r="B66">
        <f>'Curve R-V e W-V'!C119/SQRT($B$53)</f>
        <v>0</v>
      </c>
    </row>
    <row r="67" spans="1:2" ht="12.75">
      <c r="A67" s="53">
        <f>'Curve R-V e W-V'!B120/SQRT($B$53)</f>
        <v>0</v>
      </c>
      <c r="B67">
        <f>'Curve R-V e W-V'!C120/SQRT($B$53)</f>
        <v>0</v>
      </c>
    </row>
    <row r="68" spans="1:2" ht="12.75">
      <c r="A68" s="53">
        <f>'Curve R-V e W-V'!B121/SQRT($B$53)</f>
        <v>0</v>
      </c>
      <c r="B68">
        <f>'Curve R-V e W-V'!C121/SQRT($B$53)</f>
        <v>0</v>
      </c>
    </row>
    <row r="69" spans="1:2" ht="12.75">
      <c r="A69" s="53">
        <f>'Curve R-V e W-V'!B122/SQRT($B$53)</f>
        <v>0</v>
      </c>
      <c r="B69">
        <f>'Curve R-V e W-V'!C122/SQRT($B$53)</f>
        <v>0</v>
      </c>
    </row>
    <row r="70" ht="12.75">
      <c r="A70" s="53"/>
    </row>
    <row r="72" ht="12.75">
      <c r="A72" t="s">
        <v>123</v>
      </c>
    </row>
    <row r="73" spans="1:6" ht="12.75">
      <c r="A73" t="s">
        <v>79</v>
      </c>
      <c r="B73" t="s">
        <v>115</v>
      </c>
      <c r="C73" t="s">
        <v>116</v>
      </c>
      <c r="D73" t="s">
        <v>120</v>
      </c>
      <c r="E73" t="s">
        <v>121</v>
      </c>
      <c r="F73" t="s">
        <v>122</v>
      </c>
    </row>
    <row r="74" ht="12.75">
      <c r="A74">
        <v>0</v>
      </c>
    </row>
    <row r="75" ht="12.75">
      <c r="A75">
        <v>2000</v>
      </c>
    </row>
    <row r="76" ht="12.75">
      <c r="A76">
        <v>4000</v>
      </c>
    </row>
    <row r="77" ht="12.75">
      <c r="A77">
        <v>6000</v>
      </c>
    </row>
    <row r="78" ht="12.75">
      <c r="A78">
        <v>8000</v>
      </c>
    </row>
    <row r="79" ht="12.75">
      <c r="A79">
        <v>10000</v>
      </c>
    </row>
    <row r="81" ht="12.75">
      <c r="A81" t="s">
        <v>117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airoldi</dc:creator>
  <cp:keywords/>
  <dc:description/>
  <cp:lastModifiedBy>__</cp:lastModifiedBy>
  <dcterms:created xsi:type="dcterms:W3CDTF">2000-11-09T09:49:52Z</dcterms:created>
  <dcterms:modified xsi:type="dcterms:W3CDTF">2003-10-26T14:08:50Z</dcterms:modified>
  <cp:category/>
  <cp:version/>
  <cp:contentType/>
  <cp:contentStatus/>
</cp:coreProperties>
</file>